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15.jpeg" ContentType="image/jpeg"/>
  <Override PartName="/xl/media/image17.png" ContentType="image/png"/>
  <Override PartName="/xl/media/image13.png" ContentType="image/png"/>
  <Override PartName="/xl/media/image9.jpeg" ContentType="image/jpeg"/>
  <Override PartName="/xl/media/image5.png" ContentType="image/png"/>
  <Override PartName="/xl/media/image10.jpeg" ContentType="image/jpeg"/>
  <Override PartName="/xl/media/image8.jpeg" ContentType="image/jpeg"/>
  <Override PartName="/xl/media/image20.png" ContentType="image/png"/>
  <Override PartName="/xl/media/image18.png" ContentType="image/png"/>
  <Override PartName="/xl/media/image14.png" ContentType="image/png"/>
  <Override PartName="/xl/media/image6.png" ContentType="image/png"/>
  <Override PartName="/xl/media/image21.png" ContentType="image/png"/>
  <Override PartName="/xl/media/image19.png" ContentType="image/png"/>
  <Override PartName="/xl/media/image11.png" ContentType="image/png"/>
  <Override PartName="/xl/media/image7.png" ContentType="image/png"/>
  <Override PartName="/xl/media/image22.png" ContentType="image/png"/>
  <Override PartName="/xl/media/image16.png" ContentType="image/png"/>
  <Override PartName="/xl/media/image12.png" ContentType="image/png"/>
  <Override PartName="/xl/worksheets/sheet3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5.xml" ContentType="application/vnd.openxmlformats-officedocument.spreadsheetml.worksheet+xml"/>
  <Override PartName="/xl/worksheets/sheet37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_rels/sheet33.xml.rels" ContentType="application/vnd.openxmlformats-package.relationships+xml"/>
  <Override PartName="/xl/worksheets/sheet7.xml" ContentType="application/vnd.openxmlformats-officedocument.spreadsheetml.worksheet+xml"/>
  <Override PartName="/xl/worksheets/sheet39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.xml" ContentType="application/vnd.openxmlformats-officedocument.spreadsheetml.worksheet+xml"/>
  <Override PartName="/xl/worksheets/sheet34.xml" ContentType="application/vnd.openxmlformats-officedocument.spreadsheetml.workshee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4.xml" ContentType="application/vnd.openxmlformats-officedocument.spreadsheetml.worksheet+xml"/>
  <Override PartName="/xl/worksheets/sheet36.xml" ContentType="application/vnd.openxmlformats-officedocument.spreadsheetml.worksheet+xml"/>
  <Override PartName="/xl/worksheets/sheet29.xml" ContentType="application/vnd.openxmlformats-officedocument.spreadsheetml.worksheet+xml"/>
  <Override PartName="/xl/worksheets/sheet6.xml" ContentType="application/vnd.openxmlformats-officedocument.spreadsheetml.worksheet+xml"/>
  <Override PartName="/xl/worksheets/sheet38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7.xml" ContentType="application/vnd.openxmlformats-officedocument.spreadsheetml.worksheet+xml"/>
  <Override PartName="/xl/worksheets/sheet3.xml" ContentType="application/vnd.openxmlformats-officedocument.spreadsheetml.worksheet+xml"/>
  <Override PartName="/xl/worksheets/sheet26.xml" ContentType="application/vnd.openxmlformats-officedocument.spreadsheetml.worksheet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3" firstSheet="0" showHorizontalScroll="true" showSheetTabs="true" showVerticalScroll="true" tabRatio="825" windowHeight="8192" windowWidth="16384" xWindow="0" yWindow="0"/>
  </bookViews>
  <sheets>
    <sheet name="Контакты" sheetId="1" state="visible" r:id="rId2"/>
    <sheet name="Wildberries (РРЦ)" sheetId="2" state="visible" r:id="rId3"/>
    <sheet name="Категория(опт)" sheetId="3" state="visible" r:id="rId4"/>
    <sheet name="Содержание" sheetId="4" state="visible" r:id="rId5"/>
    <sheet name="Викинг (скрутка)" sheetId="5" state="visible" r:id="rId6"/>
    <sheet name="Halal" sheetId="6" state="visible" r:id="rId7"/>
    <sheet name="Moms Love" sheetId="7" state="visible" r:id="rId8"/>
    <sheet name="Moms Love_опт  (2)" sheetId="8" state="hidden" r:id="rId9"/>
    <sheet name="SERTA Embrace" sheetId="9" state="visible" r:id="rId10"/>
    <sheet name="SERTA Embrace_опт (2)" sheetId="10" state="hidden" r:id="rId11"/>
    <sheet name="TERAPIA NEW" sheetId="11" state="visible" r:id="rId12"/>
    <sheet name="TerapiaNEW_opt " sheetId="12" state="hidden" r:id="rId13"/>
    <sheet name="Терапия" sheetId="13" state="visible" r:id="rId14"/>
    <sheet name="Терапия_opt  (2)" sheetId="14" state="hidden" r:id="rId15"/>
    <sheet name="Supremo " sheetId="15" state="visible" r:id="rId16"/>
    <sheet name="Promo_opt" sheetId="16" state="hidden" r:id="rId17"/>
    <sheet name="FITNESS" sheetId="17" state="visible" r:id="rId18"/>
    <sheet name="FITNESS_опт" sheetId="18" state="hidden" r:id="rId19"/>
    <sheet name="TREND" sheetId="19" state="visible" r:id="rId20"/>
    <sheet name="MEGATREND" sheetId="20" state="visible" r:id="rId21"/>
    <sheet name="Мегатренд" sheetId="21" state="visible" r:id="rId22"/>
    <sheet name="Мегатренд (опт)" sheetId="22" state="hidden" r:id="rId23"/>
    <sheet name="SOUL" sheetId="23" state="visible" r:id="rId24"/>
    <sheet name="SOUL_опт" sheetId="24" state="hidden" r:id="rId25"/>
    <sheet name="КРОВАТИ " sheetId="25" state="visible" r:id="rId26"/>
    <sheet name="ТРТ_кровати,диван,МФ" sheetId="26" state="visible" r:id="rId27"/>
    <sheet name="Основание Askona" sheetId="27" state="visible" r:id="rId28"/>
    <sheet name="Основание Askona_опт" sheetId="28" state="hidden" r:id="rId29"/>
    <sheet name="Основание с ламелями" sheetId="29" state="visible" r:id="rId30"/>
    <sheet name="ОР_опт" sheetId="30" state="hidden" r:id="rId31"/>
    <sheet name="Малые формы" sheetId="31" state="visible" r:id="rId32"/>
    <sheet name="Малые формы_опт" sheetId="32" state="hidden" r:id="rId33"/>
    <sheet name="ПОДУШКИ" sheetId="33" state="visible" r:id="rId34"/>
    <sheet name="ПОДУШКИ_опт" sheetId="34" state="hidden" r:id="rId35"/>
    <sheet name="ЧЕХЛЫ,ОДЕЯЛА" sheetId="35" state="visible" r:id="rId36"/>
    <sheet name="ЧЕХЛЫ,ОДЕЯЛО_опт" sheetId="36" state="hidden" r:id="rId37"/>
    <sheet name="НАМАТРАСНИКИ" sheetId="37" state="visible" r:id="rId38"/>
    <sheet name="НАМАТРАСНИКИ_опт" sheetId="38" state="hidden" r:id="rId39"/>
    <sheet name="КПБ" sheetId="39" state="visible" r:id="rId40"/>
    <sheet name="КПБ (опт)" sheetId="40" state="hidden" r:id="rId41"/>
  </sheets>
  <definedNames>
    <definedName function="false" hidden="false" localSheetId="16" name="_xlnm.Print_Area" vbProcedure="false">FITNESS!$A$1:$I$39</definedName>
    <definedName function="false" hidden="false" localSheetId="16" name="_xlnm.Print_Titles" vbProcedure="false">FITNESS!$2:$2</definedName>
    <definedName function="false" hidden="false" localSheetId="17" name="_xlnm.Print_Area" vbProcedure="false">FITNESS_опт!$A$1:$F$49</definedName>
    <definedName function="false" hidden="false" localSheetId="5" name="_xlnm.Print_Area" vbProcedure="false">Halal!$A$1:$M$38</definedName>
    <definedName function="false" hidden="false" localSheetId="5" name="_xlnm.Print_Titles" vbProcedure="false">Halal!$2:$2</definedName>
    <definedName function="false" hidden="false" localSheetId="19" name="_xlnm.Print_Area" vbProcedure="false">MEGATREND!$A$1:$J$38</definedName>
    <definedName function="false" hidden="false" localSheetId="19" name="_xlnm.Print_Titles" vbProcedure="false">MEGATREND!$2:$2</definedName>
    <definedName function="false" hidden="false" localSheetId="6" name="_xlnm.Print_Area" vbProcedure="false">'Moms Love'!$A$1:$K$61</definedName>
    <definedName function="false" hidden="false" localSheetId="6" name="_xlnm.Print_Titles" vbProcedure="false">'Moms Love'!$2:$2</definedName>
    <definedName function="false" hidden="false" localSheetId="7" name="_xlnm.Print_Area" vbProcedure="false">'Moms Love_опт  (2)'!$A$1:$F$55</definedName>
    <definedName function="false" hidden="false" localSheetId="8" name="_xlnm.Print_Area" vbProcedure="false">'SERTA Embrace'!$A$1:$I$38</definedName>
    <definedName function="false" hidden="false" localSheetId="8" name="_xlnm.Print_Titles" vbProcedure="false">'SERTA Embrace'!$2:$2</definedName>
    <definedName function="false" hidden="false" localSheetId="9" name="_xlnm.Print_Area" vbProcedure="false">'SERTA Embrace_опт (2)'!$A$1:$F$32</definedName>
    <definedName function="false" hidden="false" localSheetId="22" name="_xlnm.Print_Area" vbProcedure="false">SOUL!$A$1:$I$30</definedName>
    <definedName function="false" hidden="false" localSheetId="22" name="_xlnm.Print_Titles" vbProcedure="false">SOUL!$2:$2</definedName>
    <definedName function="false" hidden="false" localSheetId="23" name="_xlnm.Print_Area" vbProcedure="false">SOUL_опт!$A$1:$F$24</definedName>
    <definedName function="false" hidden="false" localSheetId="14" name="_xlnm.Print_Area" vbProcedure="false">'Supremo '!$A$1:$I$14</definedName>
    <definedName function="false" hidden="false" localSheetId="10" name="_xlnm.Print_Area" vbProcedure="false">'TERAPIA NEW'!$A$1:$I$38</definedName>
    <definedName function="false" hidden="false" localSheetId="10" name="_xlnm.Print_Titles" vbProcedure="false">'TERAPIA NEW'!$2:$2</definedName>
    <definedName function="false" hidden="false" localSheetId="18" name="_xlnm.Print_Area" vbProcedure="false">TREND!$A$1:$J$30</definedName>
    <definedName function="false" hidden="false" localSheetId="18" name="_xlnm.Print_Titles" vbProcedure="false">TREND!$2:$2</definedName>
    <definedName function="false" hidden="false" localSheetId="1" name="_xlnm.Print_Area" vbProcedure="false">'Wildberries (РРЦ)'!$A$1:$D$3</definedName>
    <definedName function="false" hidden="false" localSheetId="4" name="_xlnm.Print_Area" vbProcedure="false">'Викинг (скрутка)'!$A$1:$K$38</definedName>
    <definedName function="false" hidden="false" localSheetId="4" name="_xlnm.Print_Titles" vbProcedure="false">'Викинг (скрутка)'!$2:$2</definedName>
    <definedName function="false" hidden="false" localSheetId="38" name="_xlnm.Print_Area" vbProcedure="false">КПБ!$A$1:$H$18</definedName>
    <definedName function="false" hidden="false" localSheetId="38" name="_xlnm.Print_Titles" vbProcedure="false">КПБ!$2:$2</definedName>
    <definedName function="false" hidden="false" localSheetId="39" name="_xlnm.Print_Area" vbProcedure="false">'КПБ (опт)'!$A$1:$D$18</definedName>
    <definedName function="false" hidden="false" localSheetId="39" name="_xlnm.Print_Titles" vbProcedure="false">'КПБ (опт)'!$2:$2</definedName>
    <definedName function="false" hidden="false" localSheetId="24" name="_xlnm.Print_Area" vbProcedure="false">'КРОВАТИ '!$A$1:$AD$23</definedName>
    <definedName function="false" hidden="false" localSheetId="24" name="_xlnm.Print_Titles" vbProcedure="false">'КРОВАТИ '!$3:$4</definedName>
    <definedName function="false" hidden="false" localSheetId="2" name="_xlnm.Print_Area" vbProcedure="false">'Категория(опт)'!$A$1:$B$5</definedName>
    <definedName function="false" hidden="false" localSheetId="0" name="_xlnm.Print_Area" vbProcedure="false">Контакты!$A$1:$D$16</definedName>
    <definedName function="false" hidden="false" localSheetId="30" name="_xlnm.Print_Area" vbProcedure="false">'Малые формы'!$A$1:$G$17</definedName>
    <definedName function="false" hidden="false" localSheetId="31" name="_xlnm.Print_Area" vbProcedure="false">'Малые формы_опт'!$A$1:$D$10</definedName>
    <definedName function="false" hidden="false" localSheetId="20" name="_xlnm.Print_Area" vbProcedure="false">Мегатренд!$A$1:$I$38</definedName>
    <definedName function="false" hidden="false" localSheetId="20" name="_xlnm.Print_Titles" vbProcedure="false">Мегатренд!$2:$2</definedName>
    <definedName function="false" hidden="false" localSheetId="21" name="_xlnm.Print_Area" vbProcedure="false">'Мегатренд (опт)'!$A$1:$F$38</definedName>
    <definedName function="false" hidden="false" localSheetId="21" name="_xlnm.Print_Titles" vbProcedure="false">'Мегатренд (опт)'!$2:$2</definedName>
    <definedName function="false" hidden="false" localSheetId="36" name="_xlnm.Print_Area" vbProcedure="false">НАМАТРАСНИКИ!$A$1:$I$47</definedName>
    <definedName function="false" hidden="false" localSheetId="36" name="_xlnm.Print_Titles" vbProcedure="false">НАМАТРАСНИКИ!$2:$2</definedName>
    <definedName function="false" hidden="false" localSheetId="37" name="_xlnm.Print_Area" vbProcedure="false">НАМАТРАСНИКИ_опт!$A$1:$F$40</definedName>
    <definedName function="false" hidden="false" localSheetId="29" name="_xlnm.Print_Area" vbProcedure="false">ОР_опт!$A$1:$E$11</definedName>
    <definedName function="false" hidden="false" localSheetId="26" name="_xlnm.Print_Area" vbProcedure="false">'Основание Askona'!$A$1:$H$20</definedName>
    <definedName function="false" hidden="false" localSheetId="27" name="_xlnm.Print_Area" vbProcedure="false">'Основание Askona_опт'!$A$1:$F$28</definedName>
    <definedName function="false" hidden="false" localSheetId="28" name="_xlnm.Print_Area" vbProcedure="false">'Основание с ламелями'!$A$1:$G$16</definedName>
    <definedName function="false" hidden="false" localSheetId="32" name="_xlnm.Print_Area" vbProcedure="false">ПОДУШКИ!$A$1:$J$49</definedName>
    <definedName function="false" hidden="false" localSheetId="32" name="_xlnm.Print_Titles" vbProcedure="false">ПОДУШКИ!$2:$2</definedName>
    <definedName function="false" hidden="false" localSheetId="33" name="_xlnm.Print_Area" vbProcedure="false">ПОДУШКИ_опт!$A$1:$D$30</definedName>
    <definedName function="false" hidden="false" localSheetId="3" name="_xlnm.Print_Area" vbProcedure="false">Содержание!$A$1:$D$27</definedName>
    <definedName function="false" hidden="false" localSheetId="25" name="_xlnm.Print_Area" vbProcedure="false">'ТРТ_кровати,диван,МФ'!$A$1:$O$11</definedName>
    <definedName function="false" hidden="false" localSheetId="12" name="_xlnm.Print_Area" vbProcedure="false">Терапия!$A$1:$I$46</definedName>
    <definedName function="false" hidden="false" localSheetId="12" name="_xlnm.Print_Titles" vbProcedure="false">Терапия!$2:$2</definedName>
    <definedName function="false" hidden="false" localSheetId="34" name="_xlnm.Print_Area" vbProcedure="false">'ЧЕХЛЫ,ОДЕЯЛА'!$A$1:$K$90</definedName>
    <definedName function="false" hidden="false" localSheetId="35" name="_xlnm.Print_Area" vbProcedure="false">'ЧЕХЛЫ,ОДЕЯЛО_опт'!$A$1:$F$75</definedName>
    <definedName function="false" hidden="false" localSheetId="0" name="_xlnm.Print_Area" vbProcedure="false">Контакты!$A$1:$D$16</definedName>
    <definedName function="false" hidden="false" localSheetId="1" name="_xlnm.Print_Area" vbProcedure="false">'Wildberries (РРЦ)'!$A$1:$D$3</definedName>
    <definedName function="false" hidden="false" localSheetId="2" name="_xlnm.Print_Area" vbProcedure="false">'Категория(опт)'!$A$1:$B$5</definedName>
    <definedName function="false" hidden="false" localSheetId="3" name="_xlnm.Print_Area" vbProcedure="false">Содержание!$A$1:$D$27</definedName>
    <definedName function="false" hidden="false" localSheetId="4" name="_xlnm.Print_Area" vbProcedure="false">'Викинг (скрутка)'!$A$1:$K$38</definedName>
    <definedName function="false" hidden="false" localSheetId="4" name="_xlnm.Print_Titles" vbProcedure="false">'Викинг (скрутка)'!$A$2:$AMH$2</definedName>
    <definedName function="false" hidden="false" localSheetId="5" name="_xlnm.Print_Area" vbProcedure="false">Halal!$A$1:$M$38</definedName>
    <definedName function="false" hidden="false" localSheetId="5" name="_xlnm.Print_Titles" vbProcedure="false">Halal!$A$2:$AMH$2</definedName>
    <definedName function="false" hidden="false" localSheetId="6" name="_xlnm.Print_Area" vbProcedure="false">'Moms Love'!$A$1:$K$61</definedName>
    <definedName function="false" hidden="false" localSheetId="6" name="_xlnm.Print_Titles" vbProcedure="false">'Moms Love'!$A$2:$AMH$2</definedName>
    <definedName function="false" hidden="false" localSheetId="7" name="_xlnm.Print_Area" vbProcedure="false">'Moms Love_опт  (2)'!$A$1:$F$55</definedName>
    <definedName function="false" hidden="false" localSheetId="8" name="_xlnm.Print_Area" vbProcedure="false">'SERTA Embrace'!$A$1:$I$38</definedName>
    <definedName function="false" hidden="false" localSheetId="8" name="_xlnm.Print_Titles" vbProcedure="false">'SERTA Embrace'!$A$2:$AMH$2</definedName>
    <definedName function="false" hidden="false" localSheetId="9" name="_xlnm.Print_Area" vbProcedure="false">'SERTA Embrace_опт (2)'!$A$1:$F$32</definedName>
    <definedName function="false" hidden="false" localSheetId="10" name="_xlnm.Print_Area" vbProcedure="false">'TERAPIA NEW'!$A$1:$I$38</definedName>
    <definedName function="false" hidden="false" localSheetId="10" name="_xlnm.Print_Titles" vbProcedure="false">'TERAPIA NEW'!$A$2:$AMH$2</definedName>
    <definedName function="false" hidden="false" localSheetId="12" name="_xlnm.Print_Area" vbProcedure="false">Терапия!$A$1:$I$46</definedName>
    <definedName function="false" hidden="false" localSheetId="12" name="_xlnm.Print_Titles" vbProcedure="false">Терапия!$A$2:$AMH$2</definedName>
    <definedName function="false" hidden="false" localSheetId="14" name="_xlnm.Print_Area" vbProcedure="false">'Supremo '!$A$1:$I$14</definedName>
    <definedName function="false" hidden="false" localSheetId="16" name="_xlnm.Print_Area" vbProcedure="false">FITNESS!$A$1:$I$39</definedName>
    <definedName function="false" hidden="false" localSheetId="16" name="_xlnm.Print_Titles" vbProcedure="false">FITNESS!$A$2:$AMH$2</definedName>
    <definedName function="false" hidden="false" localSheetId="17" name="_xlnm.Print_Area" vbProcedure="false">FITNESS_опт!$A$1:$F$49</definedName>
    <definedName function="false" hidden="false" localSheetId="18" name="_xlnm.Print_Area" vbProcedure="false">TREND!$A$1:$J$30</definedName>
    <definedName function="false" hidden="false" localSheetId="18" name="_xlnm.Print_Titles" vbProcedure="false">TREND!$A$2:$AMH$2</definedName>
    <definedName function="false" hidden="false" localSheetId="19" name="_xlnm.Print_Area" vbProcedure="false">MEGATREND!$A$1:$J$38</definedName>
    <definedName function="false" hidden="false" localSheetId="19" name="_xlnm.Print_Titles" vbProcedure="false">MEGATREND!$A$2:$AMH$2</definedName>
    <definedName function="false" hidden="false" localSheetId="20" name="_xlnm.Print_Area" vbProcedure="false">Мегатренд!$A$1:$I$38</definedName>
    <definedName function="false" hidden="false" localSheetId="20" name="_xlnm.Print_Titles" vbProcedure="false">Мегатренд!$A$2:$AMH$2</definedName>
    <definedName function="false" hidden="false" localSheetId="21" name="_xlnm.Print_Area" vbProcedure="false">'Мегатренд (опт)'!$A$1:$F$38</definedName>
    <definedName function="false" hidden="false" localSheetId="21" name="_xlnm.Print_Titles" vbProcedure="false">'Мегатренд (опт)'!$2:$2</definedName>
    <definedName function="false" hidden="false" localSheetId="22" name="_xlnm.Print_Area" vbProcedure="false">SOUL!$A$1:$I$30</definedName>
    <definedName function="false" hidden="false" localSheetId="22" name="_xlnm.Print_Titles" vbProcedure="false">SOUL!$A$2:$AMH$2</definedName>
    <definedName function="false" hidden="false" localSheetId="23" name="_xlnm.Print_Area" vbProcedure="false">SOUL_опт!$A$1:$F$24</definedName>
    <definedName function="false" hidden="false" localSheetId="24" name="_xlnm.Print_Area" vbProcedure="false">'КРОВАТИ '!$A$1:$AD$23</definedName>
    <definedName function="false" hidden="false" localSheetId="24" name="_xlnm.Print_Titles" vbProcedure="false">'КРОВАТИ '!$A$3:$AMD$4</definedName>
    <definedName function="false" hidden="false" localSheetId="25" name="_xlnm.Print_Area" vbProcedure="false">'ТРТ_кровати,диван,МФ'!$A$1:$O$11</definedName>
    <definedName function="false" hidden="false" localSheetId="26" name="_xlnm.Print_Area" vbProcedure="false">'Основание Askona'!$A$1:$H$20</definedName>
    <definedName function="false" hidden="false" localSheetId="27" name="_xlnm.Print_Area" vbProcedure="false">'Основание Askona_опт'!$A$1:$F$28</definedName>
    <definedName function="false" hidden="false" localSheetId="28" name="_xlnm.Print_Area" vbProcedure="false">'Основание с ламелями'!$A$1:$G$16</definedName>
    <definedName function="false" hidden="false" localSheetId="29" name="_xlnm.Print_Area" vbProcedure="false">ОР_опт!$A$1:$E$11</definedName>
    <definedName function="false" hidden="false" localSheetId="30" name="_xlnm.Print_Area" vbProcedure="false">'Малые формы'!$A$1:$G$17</definedName>
    <definedName function="false" hidden="false" localSheetId="31" name="_xlnm.Print_Area" vbProcedure="false">'Малые формы_опт'!$A$1:$D$10</definedName>
    <definedName function="false" hidden="false" localSheetId="32" name="_xlnm.Print_Area" vbProcedure="false">ПОДУШКИ!$A$1:$J$49</definedName>
    <definedName function="false" hidden="false" localSheetId="32" name="_xlnm.Print_Titles" vbProcedure="false">ПОДУШКИ!$A$2:$AMH$2</definedName>
    <definedName function="false" hidden="false" localSheetId="33" name="_xlnm.Print_Area" vbProcedure="false">ПОДУШКИ_опт!$A$1:$D$30</definedName>
    <definedName function="false" hidden="false" localSheetId="34" name="_xlnm.Print_Area" vbProcedure="false">'ЧЕХЛЫ,ОДЕЯЛА'!$A$1:$K$90</definedName>
    <definedName function="false" hidden="false" localSheetId="35" name="_xlnm.Print_Area" vbProcedure="false">'ЧЕХЛЫ,ОДЕЯЛО_опт'!$A$1:$F$75</definedName>
    <definedName function="false" hidden="false" localSheetId="36" name="_xlnm.Print_Area" vbProcedure="false">НАМАТРАСНИКИ!$A$1:$I$47</definedName>
    <definedName function="false" hidden="false" localSheetId="36" name="_xlnm.Print_Titles" vbProcedure="false">НАМАТРАСНИКИ!$A$2:$AMH$2</definedName>
    <definedName function="false" hidden="false" localSheetId="37" name="_xlnm.Print_Area" vbProcedure="false">НАМАТРАСНИКИ_опт!$A$1:$F$40</definedName>
    <definedName function="false" hidden="false" localSheetId="38" name="_xlnm.Print_Area" vbProcedure="false">КПБ!$A$1:$H$18</definedName>
    <definedName function="false" hidden="false" localSheetId="38" name="_xlnm.Print_Titles" vbProcedure="false">КПБ!$A$2:$AMH$2</definedName>
    <definedName function="false" hidden="false" localSheetId="39" name="_xlnm.Print_Area" vbProcedure="false">'КПБ (опт)'!$A$1:$D$18</definedName>
    <definedName function="false" hidden="false" localSheetId="39" name="_xlnm.Print_Titles" vbProcedure="false">'КПБ (опт)'!$2:$2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<sst xmlns="http://schemas.openxmlformats.org/spreadsheetml/2006/main" count="1966" uniqueCount="520">
  <si>
    <t>Ваш региональный менеджер</t>
  </si>
  <si>
    <t>Иванов Иван Иванович</t>
  </si>
  <si>
    <t>номер телефона</t>
  </si>
  <si>
    <t>почта для приёма заказов</t>
  </si>
  <si>
    <t>хххх@ххх.ru</t>
  </si>
  <si>
    <t>номер телефона службы сервиса</t>
  </si>
  <si>
    <t>да</t>
  </si>
  <si>
    <t>нет</t>
  </si>
  <si>
    <t>Категория</t>
  </si>
  <si>
    <t>C</t>
  </si>
  <si>
    <t>A+</t>
  </si>
  <si>
    <t>A</t>
  </si>
  <si>
    <t>B</t>
  </si>
  <si>
    <t>НДС</t>
  </si>
  <si>
    <t>с НДС</t>
  </si>
  <si>
    <t>без НДС</t>
  </si>
  <si>
    <t>СОДЕРЖАНИЕ:</t>
  </si>
  <si>
    <t>1. МАТРАСЫ:</t>
  </si>
  <si>
    <t>1.1</t>
  </si>
  <si>
    <t>Викинг</t>
  </si>
  <si>
    <t>перейти &gt;&gt;&gt;</t>
  </si>
  <si>
    <t>1.2</t>
  </si>
  <si>
    <t>Halal</t>
  </si>
  <si>
    <t>1.3</t>
  </si>
  <si>
    <t>Serta Embrace</t>
  </si>
  <si>
    <t>1.4</t>
  </si>
  <si>
    <t>Terapia NEW</t>
  </si>
  <si>
    <t>1.5</t>
  </si>
  <si>
    <t>Терапия</t>
  </si>
  <si>
    <t>1.6</t>
  </si>
  <si>
    <t>Supremo</t>
  </si>
  <si>
    <t>1.7</t>
  </si>
  <si>
    <t>Fitness</t>
  </si>
  <si>
    <t>1.8</t>
  </si>
  <si>
    <t>Trend</t>
  </si>
  <si>
    <t>1.9</t>
  </si>
  <si>
    <t>Megatrend</t>
  </si>
  <si>
    <t>1.10</t>
  </si>
  <si>
    <t>Мегатренд</t>
  </si>
  <si>
    <t>1.11</t>
  </si>
  <si>
    <t>SOUL</t>
  </si>
  <si>
    <t>1.12</t>
  </si>
  <si>
    <t>Mom's Love (детские)</t>
  </si>
  <si>
    <t>2. КРОВАТИ:</t>
  </si>
  <si>
    <t>2.1</t>
  </si>
  <si>
    <t>Кровати</t>
  </si>
  <si>
    <t>2.2</t>
  </si>
  <si>
    <t>Основание Askona</t>
  </si>
  <si>
    <t>2.3</t>
  </si>
  <si>
    <t>Основания с ламелями</t>
  </si>
  <si>
    <t>2.4</t>
  </si>
  <si>
    <t>Таблица рекомендованных тканей</t>
  </si>
  <si>
    <t>3. МАЛЫЕ ФОРМЫ:</t>
  </si>
  <si>
    <t>3.1</t>
  </si>
  <si>
    <t>Тумбочки</t>
  </si>
  <si>
    <t>4. АКСЕССУАРЫ:</t>
  </si>
  <si>
    <t>4.1</t>
  </si>
  <si>
    <t>Подушки</t>
  </si>
  <si>
    <t>4.2</t>
  </si>
  <si>
    <t>Чехлы</t>
  </si>
  <si>
    <t>4.3</t>
  </si>
  <si>
    <t>Одеяла</t>
  </si>
  <si>
    <t>4.4</t>
  </si>
  <si>
    <t>Наматрасники</t>
  </si>
  <si>
    <t>4.5</t>
  </si>
  <si>
    <t>КПБ Beyosa</t>
  </si>
  <si>
    <t>c 06.07 по 16.07.2024</t>
  </si>
  <si>
    <t>К СОДЕРЖАНИЮ &gt;&gt;&gt;</t>
  </si>
  <si>
    <r>
      <t xml:space="preserve">ВИКИНГ
</t>
    </r>
    <r>
      <rPr>
        <rFont val="Calibri"/>
        <charset val="204"/>
        <family val="2"/>
        <b val="true"/>
        <color rgb="FFC00000"/>
        <sz val="20"/>
      </rPr>
      <t xml:space="preserve">ВАЖНО! Матрасы изготавливаются только в стандартных размерах согласно прайс-листа. </t>
    </r>
  </si>
  <si>
    <r>
      <t xml:space="preserve">Агвид
</t>
    </r>
    <r>
      <rPr>
        <rFont val="Calibri"/>
        <charset val="204"/>
        <family val="2"/>
        <b val="true"/>
        <color rgb="FFC00000"/>
        <sz val="12"/>
      </rPr>
      <t xml:space="preserve">двойное сложение + скрутка</t>
    </r>
  </si>
  <si>
    <t>Состав</t>
  </si>
  <si>
    <t>Размер</t>
  </si>
  <si>
    <t>Розничная цена до скидки</t>
  </si>
  <si>
    <t>Скидка роз.</t>
  </si>
  <si>
    <t>Розничная цена</t>
  </si>
  <si>
    <t>Оптовая цена</t>
  </si>
  <si>
    <r>
      <t xml:space="preserve">размеры 160*080, 180*080, 190*080 
доступны к заказу </t>
    </r>
    <r>
      <rPr>
        <rFont val="Calibri"/>
        <charset val="204"/>
        <family val="2"/>
        <b val="true"/>
        <color rgb="FFC00000"/>
        <sz val="12"/>
        <u val="single"/>
      </rPr>
      <t xml:space="preserve">от 30</t>
    </r>
    <r>
      <rPr>
        <rFont val="Calibri"/>
        <charset val="204"/>
        <family val="2"/>
        <color rgb="FFC00000"/>
        <sz val="12"/>
        <u val="single"/>
      </rPr>
      <t xml:space="preserve"> шт</t>
    </r>
    <r>
      <rPr>
        <rFont val="Calibri"/>
        <charset val="204"/>
        <family val="2"/>
        <color rgb="FFC00000"/>
        <sz val="12"/>
      </rPr>
      <t xml:space="preserve"> на </t>
    </r>
    <r>
      <rPr>
        <rFont val="Calibri"/>
        <charset val="204"/>
        <family val="2"/>
        <b val="true"/>
        <color rgb="FFC00000"/>
        <sz val="12"/>
        <u val="single"/>
      </rPr>
      <t xml:space="preserve">каждый размер 
с учетом кратности 2</t>
    </r>
  </si>
  <si>
    <t>   h≈  9 см</t>
  </si>
  <si>
    <t>1. Чехол из жаккарда, стеганый на полиэфирном волокне
2. Пена airFlowFoam с массажным эффектом</t>
  </si>
  <si>
    <t>max нагрузка:  110 кг</t>
  </si>
  <si>
    <t>гарантия:  18  мес.</t>
  </si>
  <si>
    <t>200, 190</t>
  </si>
  <si>
    <t>расширенная гарантия:   3 года</t>
  </si>
  <si>
    <t>жесткость: средняя</t>
  </si>
  <si>
    <t>Аксель</t>
  </si>
  <si>
    <t>планируется вывод</t>
  </si>
  <si>
    <t>   h≈  13 см</t>
  </si>
  <si>
    <t>1. Чехол из трикотажа, стеганый на полиэфирном волокне
2. Пена airFlowFoam с массажным эффектом высокой плотности</t>
  </si>
  <si>
    <t>Длина 200</t>
  </si>
  <si>
    <t>гарантия:   18 мес.</t>
  </si>
  <si>
    <t>расширенная гарантия:  3 года</t>
  </si>
  <si>
    <t>жесткость: высокая</t>
  </si>
  <si>
    <t>Хельге</t>
  </si>
  <si>
    <t>   h≈  20 см</t>
  </si>
  <si>
    <t>1. Чехол из трикотажа, стеганый на полиэфирном волокне
2. Пена airFlowFoam                                                                               
3. Кокос 
4. Лен
5. Pocket Support Аnatomic 
6. Усиление по периметру                                                                          
7. Войлок</t>
  </si>
  <si>
    <t>max нагрузка: 140  кг</t>
  </si>
  <si>
    <t>гарантия:   18  мес.</t>
  </si>
  <si>
    <t>расширенная гарантия:  10 лет</t>
  </si>
  <si>
    <t>жесткость: выше средней</t>
  </si>
  <si>
    <t>Рагнар</t>
  </si>
  <si>
    <t>   h≈ 23   см</t>
  </si>
  <si>
    <t>1. Чехол из трикотажа, стеганый на полиэфирном волокне
2. Пена airFlowFoam
3. Войлок
4. Pocket Support Аnatomic Hard
5. Усиление по периметру                                                                
6. Пена airFlowFoam</t>
  </si>
  <si>
    <t>max нагрузка: 150  кг</t>
  </si>
  <si>
    <t>гарантия:    18 мес.</t>
  </si>
  <si>
    <r>
      <t xml:space="preserve">Рагнар                               
</t>
    </r>
    <r>
      <rPr>
        <rFont val="Calibri"/>
        <charset val="204"/>
        <family val="2"/>
        <b val="true"/>
        <color rgb="FFC00000"/>
        <sz val="12"/>
      </rPr>
      <t xml:space="preserve">плоская упаковка</t>
    </r>
  </si>
  <si>
    <t>расширенная гарантия:  25 лет</t>
  </si>
  <si>
    <t>МАТРАСЫ HALAL (ХАЛЯЛЬ)</t>
  </si>
  <si>
    <t>Halal Konfor</t>
  </si>
  <si>
    <t>доп.скидка за комплект (матрас+чехол)</t>
  </si>
  <si>
    <t>Розничная цена в Комплекте</t>
  </si>
  <si>
    <t>1. Жаккард, стеганный на полиэфирном волокне                                                                          
2. Пена Orto Foam                                                                
3. Бикокос
4.Белый войлок                                                             
5. Пружинная система Pocket h-15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</si>
  <si>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t>Длина  190, 200</t>
  </si>
  <si>
    <t>   h≈  20  см</t>
  </si>
  <si>
    <t>max нагрузка: 130   кг</t>
  </si>
  <si>
    <t>расширенная гарантия: 5 лет</t>
  </si>
  <si>
    <t>Halal Destek </t>
  </si>
  <si>
    <t>1.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h-15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</si>
  <si>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>max нагрузка:   140 кг</t>
  </si>
  <si>
    <t>расширенная гарантия: 25  лет</t>
  </si>
  <si>
    <t>жесткость: жесткий  </t>
  </si>
  <si>
    <t>Halal Naym </t>
  </si>
  <si>
    <t>1. Объемный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h-18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</si>
  <si>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>гарантия: 18  мес.</t>
  </si>
  <si>
    <t>расширенная гарантия:25  лет</t>
  </si>
  <si>
    <t>Halal Bakim</t>
  </si>
  <si>
    <t>1. Объемный трикотаж, стеганный на полиэфирном волокне и упругой пене                                                                          
2. Латекс                                                                             
3. Пена повышенной жесткости HR                                                                         
4. Лен                                                                                       
5. Пружинная система Pocket h-18 см                           
6. Лен     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</si>
  <si>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t>   h≈  27  см</t>
  </si>
  <si>
    <t>max нагрузка:  140  кг</t>
  </si>
  <si>
    <t>расширенная гарантия: 25 лет</t>
  </si>
  <si>
    <t>жесткость: жесткий</t>
  </si>
  <si>
    <t>МАТРАСЫ MOM'S LOVE</t>
  </si>
  <si>
    <t>Baby</t>
  </si>
  <si>
    <t>1. Натуральный хлопковый чехол, стеганый на полиэфирном волокне
2. Безопасный материал Periotek® Form 
</t>
  </si>
  <si>
    <t>   h≈  7 см</t>
  </si>
  <si>
    <t>max нагрузка:  60  кг</t>
  </si>
  <si>
    <t>гарантия: 18 месяцев</t>
  </si>
  <si>
    <t>расширенная гарантия:  36 месяцев</t>
  </si>
  <si>
    <t>160
180
190
195
200</t>
  </si>
  <si>
    <t>180
190
195
200</t>
  </si>
  <si>
    <t>Child</t>
  </si>
  <si>
    <t>1. Натуральный хлопковый чехол, стеганый на полиэфирном волокне
2. Кокосовая плита
3. Пружинный блок «Bonnel»  h-7 cm
4. Усиление по периметру </t>
  </si>
  <si>
    <t>   h≈ 10  см</t>
  </si>
  <si>
    <t>max нагрузка:  60 кг</t>
  </si>
  <si>
    <t>гарантия:  18 месяцев</t>
  </si>
  <si>
    <t>расширенная гарантия:  36  месяцев</t>
  </si>
  <si>
    <t>Young</t>
  </si>
  <si>
    <t>1. Натуральный хлопковый чехол, стеганый на полиэфирном волокне
2. Пена AirFoam Technology 
3. Войлок 
4. Пружинная система Mini Pocket  h-7,5 cm
5. Усиление по периметру </t>
  </si>
  <si>
    <t>max нагрузка:   90  кг</t>
  </si>
  <si>
    <t>Junior</t>
  </si>
  <si>
    <t>1. Натуральный хлопковый чехол, стеганый на полиэфирном волокне
2. Кокосовая плита
3. Пружинная система Mini Pocket  h-7,5 cm
4. Усиление по периметру </t>
  </si>
  <si>
    <t>   h≈  12  см</t>
  </si>
  <si>
    <t>max нагрузка:    90 кг</t>
  </si>
  <si>
    <t>расширенная гарантия:   36 месяцев</t>
  </si>
  <si>
    <t>Teenager</t>
  </si>
  <si>
    <t>1. Натуральный хлопковый чехол, стеганый на полиэфирном волокне
2. Кокосовая плита
3. Пружинная система Pocket  h-12 cm
4. Усиление по периметру </t>
  </si>
  <si>
    <t>   h≈  15 см</t>
  </si>
  <si>
    <t>max нагрузка: 90   кг</t>
  </si>
  <si>
    <t>МАТРАСЫ SERTA EMBRACE (Серта эмбрейс)</t>
  </si>
  <si>
    <t>Emotion (Эмоушн)</t>
  </si>
  <si>
    <t>планируется вывод с 15.07</t>
  </si>
  <si>
    <t>двусторонний</t>
  </si>
  <si>
    <t>1. Премиальный трикотаж с ультра мягкой пропиткой SoftFeel
2. Эксклюзивная система UltraSense
3. Уникальная пена SoyaFoam 
4. Лен
5. Запатентованный высокий пружинный блок Serta Support System, h-15 см
6. Система усиления поддержки периметра матраса                                                                                7. Лен                                                                               8. Уникальная пена SoyaFoam                                   9. Эксклюзивная система UltraSense </t>
  </si>
  <si>
    <t>   h≈ 27  см</t>
  </si>
  <si>
    <t>max нагрузка:  150 кг</t>
  </si>
  <si>
    <t>расширенная гарантия:  30 лет</t>
  </si>
  <si>
    <t>Glory (Глори)</t>
  </si>
  <si>
    <t>односторонний</t>
  </si>
  <si>
    <t>1. Премиальный трикотаж с ультра мягкой пропиткой SoftFeel
2. Эксклюзивная система UltraSense
3. Уникальная пена SoyaFoam 
4. Лен
5. Запатентованный высокий пружинный блок Serta Support System, h-18 см
6. Система усиления поддержки периметра матраса</t>
  </si>
  <si>
    <t>   h≈ 25  см</t>
  </si>
  <si>
    <t>расширенная гарантия: 30 лет</t>
  </si>
  <si>
    <t>Grace (Грейс)</t>
  </si>
  <si>
    <t>1. Премиальный трикотаж с ультра мягкой пропиткой SoftFeel
2. Эксклюзивная система UltraSense 
3. Уникальная пена SoyaFoam с памятью формы
4. Высокообъемная пена Super Soft с массажным эффектом
5. Лен
6. Запатентованный высокий пружинный блок Serta Support System, h-18 см
7. Система усиления поддержки периметра матраса
</t>
  </si>
  <si>
    <t>   h≈  28 см</t>
  </si>
  <si>
    <t>max нагрузка: 150 кг</t>
  </si>
  <si>
    <t>жесткость: ниже средней</t>
  </si>
  <si>
    <t>Liberty 
(Либерти)</t>
  </si>
  <si>
    <t>1. Премиальный трикотаж с ультра мягкой пропиткой SoftFeel
2. Эксклюзивная система UltraSense 
3. Latex 
4. Высокообъемная пена Super Soft с массажным эффектом
5. Лен
6. Запатентованный высокий пружинный блок Serta Support System, h-18 см
7. Система усиления поддержки периметра матраса</t>
  </si>
  <si>
    <t>   h≈ 29  см</t>
  </si>
  <si>
    <t>Emotion</t>
  </si>
  <si>
    <t>   h≈  </t>
  </si>
  <si>
    <t>max нагрузка:  </t>
  </si>
  <si>
    <t>гарантия:</t>
  </si>
  <si>
    <t>расширенная гарантия:</t>
  </si>
  <si>
    <t>Glory</t>
  </si>
  <si>
    <t>Grace</t>
  </si>
  <si>
    <t>Liberty</t>
  </si>
  <si>
    <t>МАТРАСЫ TERAPIA NEW (Терапия Нью)</t>
  </si>
  <si>
    <r>
      <t xml:space="preserve">CARDIO PRO. </t>
    </r>
    <r>
      <rPr>
        <rFont val="Calibri"/>
        <charset val="204"/>
        <family val="2"/>
        <b val="true"/>
        <sz val="12"/>
      </rPr>
      <t xml:space="preserve">ПРЕДЛОЖЕНИЕ ОГРАНИЧЕНО!</t>
    </r>
  </si>
  <si>
    <r>
      <t xml:space="preserve">1. Эксклюзивная система комфортности Canna Therapy*
2. Пена с ионом Silver                                                                                      
3. Полотно льняное                                                                                                
4. Пружинная система Hourglass h=15 7 zones
5. Усиление по периметру
</t>
    </r>
    <r>
      <rPr>
        <rFont val="Calibri"/>
        <charset val="204"/>
        <family val="2"/>
        <i val="true"/>
        <color rgb="FFC00000"/>
        <sz val="12"/>
      </rPr>
      <t xml:space="preserve">* - в ткани присутствуют натуральные волокна каннабиса, которые могут чувствоваться тактильно</t>
    </r>
  </si>
  <si>
    <t>   h≈ 23  см</t>
  </si>
  <si>
    <t>max нагрузка:   свыше 140 кг</t>
  </si>
  <si>
    <t>гарантия: 18 мес.</t>
  </si>
  <si>
    <t>Pulse (Пульс)</t>
  </si>
  <si>
    <t>1.Объемный бельгийский трикотаж, стеганый на синтепоне
2. Пена Orto Foam
3. Войлок
4. 5 –ти зональный блок независимых пружин «Песочные часы Extra»
5. Короб по периметру из пены Orto Foam® </t>
  </si>
  <si>
    <t>   h≈  21 см</t>
  </si>
  <si>
    <t>max нагрузка:  140 кг</t>
  </si>
  <si>
    <t>Spectra (Спектра)</t>
  </si>
  <si>
    <t>1. Объемный бельгийский трикотаж, стеганый на высокоэластичной пене
2. Bicocos
3. 5-ти зональный блок независимых пружин «Песочные часы Extra»
4. Короб по периметру из пены Orto Foam®</t>
  </si>
  <si>
    <t>Cardio (Кардио)</t>
  </si>
  <si>
    <t>1. Объемный бельгийский трикотаж, стеганый на высокоэластичной пене
2. Ортопедическая пена Orto Foam
3. Bicocos
4. 5-ти зональный блок независимых пружин «Песочные часы Extra»
5. Короб по периметру из пены Orto Foam®</t>
  </si>
  <si>
    <t>   h≈  25 см</t>
  </si>
  <si>
    <t>Длина, см</t>
  </si>
  <si>
    <t>Ширина, см</t>
  </si>
  <si>
    <t>ASKONA TERAPIA Pulse</t>
  </si>
  <si>
    <t>Цена
по прайсу</t>
  </si>
  <si>
    <t>Скидка</t>
  </si>
  <si>
    <t>
190
200</t>
  </si>
  <si>
    <t>ASKONA TERAPIA Spectra</t>
  </si>
  <si>
    <t>ASKONA TERAPIA Cardio</t>
  </si>
  <si>
    <t>CARDIO PRO</t>
  </si>
  <si>
    <t>МАТРАСЫ ТЕРАПИЯ</t>
  </si>
  <si>
    <t>Энергия</t>
  </si>
  <si>
    <t>1. Трикотаж, стеганый на объемном полиэфирном волокне и упругой пене
2. Упругая пена
3. Войлок
4.Пружинная система независимых пружин Anatomic 7zones
5. Усиление по периметру </t>
  </si>
  <si>
    <t>   h≈ 23 см</t>
  </si>
  <si>
    <t>расширенная гарантия:  25лет</t>
  </si>
  <si>
    <t>Бодрость</t>
  </si>
  <si>
    <t>1. Трикотаж, стеганый на объемном полиэфирном волокне и упругой пене
2. Объемный войлок
3. Пружинная система независимых пружин Anatomic 7zones
4. Усиление по периметру </t>
  </si>
  <si>
    <t>   h≈ 20 см</t>
  </si>
  <si>
    <t>max нагрузка:   130 кг</t>
  </si>
  <si>
    <t>гарантия:  18 мес.</t>
  </si>
  <si>
    <t>жесткость: средняя </t>
  </si>
  <si>
    <t>Тонус</t>
  </si>
  <si>
    <t>1. Премиальный трикотаж, стеганый на объемном полиэфирном волокне и упругой пене
2. Инновационный материал BICOCOS
3. Пружинная система независимых пружин Anatomic 7zones
4. Усиление по периметру </t>
  </si>
  <si>
    <t>   h≈ 22 см</t>
  </si>
  <si>
    <t>Гармония</t>
  </si>
  <si>
    <t>1. Премиальный трикотаж, стеганый на объемном полиэфирном волокне и упругой пене
2. Упругая пена
3. Инновационный материал BICOCOS
4. Пружинная система независимых пружин Anatomic 7zones
5. Усиление по периметру </t>
  </si>
  <si>
    <t>   h≈ 25 см</t>
  </si>
  <si>
    <t>Медитация</t>
  </si>
  <si>
    <t>1. Трикотаж с волокнами Канабис, стеганый на объемном полиэфирном волокне и упругой пене
2. Пена с ионом Silver                                                                      3. Натуральное пеньковолокно
4. Пружинная система независимых пружин Anatomic Hard 7zones
5. Усиление по периметру </t>
  </si>
  <si>
    <t>   h≈  24 см</t>
  </si>
  <si>
    <t>max нагрузка: 150   кг</t>
  </si>
  <si>
    <t>МАТРАСЫ Supremo (Супремо)</t>
  </si>
  <si>
    <t>Supremo (Супремо)</t>
  </si>
  <si>
    <t>1. Система комфортности BioSleep
2. Высокоэластичная пена
3. Натуральный лён
4. 5-ти зональный пружинный блок Multipocket
5. Натуральный лён
6. Кокосовая койра
7. Усиление по периметру</t>
  </si>
  <si>
    <t>   h≈  22 см</t>
  </si>
  <si>
    <t>max нагрузка: 140 кг</t>
  </si>
  <si>
    <t>жесткость: ниже средней/средняя</t>
  </si>
  <si>
    <t>Доп.скидка</t>
  </si>
  <si>
    <t>МАТРАСЫ FITNESS (Фитнесс)</t>
  </si>
  <si>
    <t>  Liga (Лига)</t>
  </si>
  <si>
    <t>1.Система комфортности с тканью Nanotex
2. Пена Orto Foam c пропиткой из экстракта зеленого чая 
3. Термоскрепленный войлок
4. 7-ми зональный пружинный блок Fitness 7 Zoned
5. Усиление  по периметру из пены Orto Foam® </t>
  </si>
  <si>
    <t>25 лет</t>
  </si>
  <si>
    <t>Arena (Арена)</t>
  </si>
  <si>
    <t>1.Система комфортности с тканью Nanotex
2. Пена Orto Foam c пропиткой из экстракта зеленого чая 
3. BICOCOS
4. 7-ми зональный пружинный блок Fitness 7 Zoned
5. Усиление  по периметру из пены Orto Foam® </t>
  </si>
  <si>
    <t>   h≈  23 см</t>
  </si>
  <si>
    <t>D200</t>
  </si>
  <si>
    <t>Formula (Формула)</t>
  </si>
  <si>
    <t>1.Система комфортности с тканью Nanotex
2. Пена Orto Foam c пропиткой из экстракта зеленого чая 
3. BICOCOS                                                 
4. Латекс
5. 7-ми зональный пружинный блок Fitness 7 Zoned
6. Усиление  по периметру из пены Orto Foam® </t>
  </si>
  <si>
    <t>жесткость: средняя/выше средней</t>
  </si>
  <si>
    <t>Idea (Идея)</t>
  </si>
  <si>
    <t>1.Система комфортности с тканью Nanotex
2. Пена Orto Foam c пропиткой из экстракта зеленого чая 
3.Латекс                                                                                   
4. BICOCOS 
5. 7-ми зональный пружинный блок Fitness 7 Zoned
6. Усиление  по периметру из пены Orto Foam® </t>
  </si>
  <si>
    <t>Sprint (Спринт)</t>
  </si>
  <si>
    <t>d 200</t>
  </si>
  <si>
    <t>Leader (Лидер)</t>
  </si>
  <si>
    <t>МАТРАСЫ TREND (Тренд)</t>
  </si>
  <si>
    <t> Roll (Ролл) 
скрутка</t>
  </si>
  <si>
    <t>1. Жаккард, стеганый на синтепоне
2. Высокоэластичная пена
</t>
  </si>
  <si>
    <t>   h≈  16 см</t>
  </si>
  <si>
    <t>max нагрузка: 110 кг</t>
  </si>
  <si>
    <t>расширенная гарантия: 36 месяцев</t>
  </si>
  <si>
    <t>Матрасы с длиной свыше 200 см и/или шириной свыше 180 см поставляются в нескрученном виде</t>
  </si>
  <si>
    <t>Flat</t>
  </si>
  <si>
    <t>1. Жаккард, стеганый на синтепоне
2. Высокоэластичная пена                                     
</t>
  </si>
  <si>
    <t>   h≈  14 см</t>
  </si>
  <si>
    <t>max нагрузка: 110  кг</t>
  </si>
  <si>
    <t>Матрасы поставляются в нескрученном виде</t>
  </si>
  <si>
    <t>Mini </t>
  </si>
  <si>
    <t>1. Жаккард, стеганый на синтепоне
2. Высокоэластичная пена                                    
</t>
  </si>
  <si>
    <t>   h≈  10 см</t>
  </si>
  <si>
    <t>МАТРАСЫ MEGATREND (Мегатренд)</t>
  </si>
  <si>
    <t>Strong  (Стронг)</t>
  </si>
  <si>
    <t>1. Система комфортности Stress Free с волокнами  Carbon, а также комплексной пропиткой Ultraphil Plus®
2.  BICOCOS   
3.  Трехзональный пружинный блок 3ZoneFlex®
4.  Система усиления поддержки периметра матраса.
</t>
  </si>
  <si>
    <t>   h≈  19 см</t>
  </si>
  <si>
    <t>max нагрузка:   до 150 кг</t>
  </si>
  <si>
    <t>Sumo (Сумо)</t>
  </si>
  <si>
    <t>1. Система комфортности Stress Free с волокнами  Carbon, а также комплексной пропиткой Ultraphil Plus®
2.  Двойной слой Bicocos
3.  Войлок. 
4.  Трехзональный пружинный блок 3ZoneFlex®
5.  Система усиления поддержки периметра матраса.
</t>
  </si>
  <si>
    <t>max нагрузка:  до 150 кг</t>
  </si>
  <si>
    <t>Stark (Старк)</t>
  </si>
  <si>
    <t>1. Система комфортности Stress Free с волокнами  Carbon, а также комплексной пропиткой Ultraphil Plus®
2.  Натуральный латекс
3.  Bicocos
4.  Трехзональный пружинный блок 3ZoneFlex®
5. Система усиления поддержки периметра матраса.
</t>
  </si>
  <si>
    <t>Hard  (Хард)</t>
  </si>
  <si>
    <t>1. Система комфортности Stress Free с волокнами  Carbon, а также комплексной пропиткой Ultraphil Plus®
2.  Высокоэластичная пена 
3.  Bicocos
4.  Высокоэластичная пена
5.  Bicocos</t>
  </si>
  <si>
    <t>max нагрузка:  без ограничений</t>
  </si>
  <si>
    <t>МАТРАСЫ МЕГАТРЕНД</t>
  </si>
  <si>
    <t>Персей</t>
  </si>
  <si>
    <t>1.Система комфортности ADAPTIVE
2.Bi-COCOS
3.Пружинная система COMBI-ZONE 7 
4.Усиление по периметру Ribond
</t>
  </si>
  <si>
    <t>   h≈   20 см</t>
  </si>
  <si>
    <t>Титан</t>
  </si>
  <si>
    <t>1.Система комфортности ADAPTIVE
2.Bi-COCOS
3.Войлок
4.Пружинная система COMBI-ZONE 7 
5.Усиление по периметру Ribond
</t>
  </si>
  <si>
    <t>Атлант</t>
  </si>
  <si>
    <t>1.Система комфортности ADAPTIVE
2.Пена повышенной жесткости
3.Bi-COCOS
4.Пружинная система COMBI-ZONE 7 
5.Усиление по периметру Ribond
</t>
  </si>
  <si>
    <t>   h≈ 24 см</t>
  </si>
  <si>
    <t>max нагрузка:  150  кг</t>
  </si>
  <si>
    <t>Геракл</t>
  </si>
  <si>
    <t>1. Система комфортности ADAPTIVE
2.Пена повышенной жесткости
3.Bi-COCOS
4. Пена повышенной жесткости
5.Bi-COCOS
</t>
  </si>
  <si>
    <t>max нагрузка:   150 кг</t>
  </si>
  <si>
    <t>жесткость: выше средняя/экстра высокая</t>
  </si>
  <si>
    <t>МАТРАСЫ S.O.U.L (СОУЛ)</t>
  </si>
  <si>
    <t>Focus (Фокус)</t>
  </si>
  <si>
    <t>1. Велюр  в  стежке с высокоэластичной пеной
2. Высокоэластичная пена
3. Белый войлок
4. 7-ми зональная пружинная система MultiPocket 15 см
5. Трикотаж  в стежке в высокоэластичной пеной
6. Усиление по периметру</t>
  </si>
  <si>
    <t>Fines (Файнес)</t>
  </si>
  <si>
    <t>1. Велюр в стежке с высокоэластичной пеной
2. Высокоэластичная пена с микромассажным эффектом
3. Войлок
4. 7-ми зональная пружинная система MultiPocket  15 см
5. Кокосовая плита
6. Трикотаж  в стежке в высокоэластичной пеной
7. Усиление по периметру</t>
  </si>
  <si>
    <t>жесткость: ниже средней/выше средней</t>
  </si>
  <si>
    <t>Norma (Норма)</t>
  </si>
  <si>
    <t>1. Велюр в стежке с высокоэластичной пеной
2. Высокоэластичная пена
3. Кокосовая плита
4. 7-ми зональная пружинная система MultiPocket 15 см
5. Кокосовая плита 2 см
6. Трикотаж  в стежке в высокоэластичной пеной
7. Усиление по периметру</t>
  </si>
  <si>
    <t>К ТРТ&gt;&gt;&gt;</t>
  </si>
  <si>
    <t>КРОВАТИ</t>
  </si>
  <si>
    <r>
      <t xml:space="preserve">0 категория ткани
</t>
    </r>
    <r>
      <rPr>
        <rFont val="Calibri"/>
        <charset val="204"/>
        <family val="2"/>
        <color rgb="FFC00000"/>
        <sz val="12"/>
      </rPr>
      <t xml:space="preserve">Амелия люкс - сработка остатков</t>
    </r>
  </si>
  <si>
    <r>
      <t xml:space="preserve">2 категория ткани
</t>
    </r>
    <r>
      <rPr>
        <rFont val="Calibri"/>
        <charset val="204"/>
        <family val="2"/>
        <sz val="12"/>
      </rPr>
      <t xml:space="preserve">тк. Iris, тк. Dumont</t>
    </r>
  </si>
  <si>
    <r>
      <t xml:space="preserve">3 категория ткани
</t>
    </r>
    <r>
      <rPr>
        <rFont val="Calibri"/>
        <charset val="204"/>
        <family val="2"/>
        <sz val="12"/>
      </rPr>
      <t xml:space="preserve">тк. Sky Velvet, Тк. Casanova</t>
    </r>
  </si>
  <si>
    <r>
      <t xml:space="preserve">4 категория ткани
</t>
    </r>
  </si>
  <si>
    <t>Название кровати</t>
  </si>
  <si>
    <t>Розничная цена </t>
  </si>
  <si>
    <t>Наценка дилера, руб.</t>
  </si>
  <si>
    <t>Наценка дилера, %</t>
  </si>
  <si>
    <r>
      <t xml:space="preserve">Greta
</t>
    </r>
    <r>
      <rPr>
        <rFont val="Calibri"/>
        <charset val="204"/>
        <family val="2"/>
        <sz val="12"/>
      </rPr>
      <t xml:space="preserve">(без основания с ламелями)</t>
    </r>
  </si>
  <si>
    <r>
      <t xml:space="preserve">Greta с ПМ
</t>
    </r>
    <r>
      <rPr>
        <rFont val="Calibri"/>
        <charset val="204"/>
        <family val="2"/>
        <sz val="12"/>
      </rPr>
      <t xml:space="preserve">(с бельевым ящиком)</t>
    </r>
  </si>
  <si>
    <t>Основание с ламелями</t>
  </si>
  <si>
    <t>Таблица тканей для изготовления кроватей, малых форм (бренд Мир Матрасов)</t>
  </si>
  <si>
    <t>К ПРАЙС-ЛИСТУ &gt;&gt;&gt;</t>
  </si>
  <si>
    <t>№</t>
  </si>
  <si>
    <t>Наименование ткани мебельной</t>
  </si>
  <si>
    <t>Кровать Greta</t>
  </si>
  <si>
    <t>Тумбочка Классик 2</t>
  </si>
  <si>
    <t>Тумба Айрис</t>
  </si>
  <si>
    <t>Тк. Sky Velvet (3)</t>
  </si>
  <si>
    <t>+</t>
  </si>
  <si>
    <t>Тк. Casanova (3)</t>
  </si>
  <si>
    <t>Тк.  Iris (2)</t>
  </si>
  <si>
    <t>Тк. Dumont (2)</t>
  </si>
  <si>
    <t>Тк. Амелия Люкс (0) - сработка ткани</t>
  </si>
  <si>
    <t>Разрешено +</t>
  </si>
  <si>
    <t>Ограничение</t>
  </si>
  <si>
    <t>Нерекомендуемые ткани</t>
  </si>
  <si>
    <t>Запрещено</t>
  </si>
  <si>
    <t>ОСНОВАНИЕ ASKONA</t>
  </si>
  <si>
    <r>
      <t xml:space="preserve">2 категория ткани
</t>
    </r>
    <r>
      <rPr>
        <rFont val="Calibri"/>
        <charset val="204"/>
        <family val="2"/>
        <sz val="12"/>
      </rPr>
      <t xml:space="preserve">Амелия люкс, Iris, Dumont</t>
    </r>
  </si>
  <si>
    <t>Название</t>
  </si>
  <si>
    <t>1 категория ткани
к/з Mango</t>
  </si>
  <si>
    <t>2 категория ткани
к/з Экотекс, к/з Sunny</t>
  </si>
  <si>
    <t>3 категория ткани
к/з Chester Celine, к/з Chester Vintage, 
к/з Винченцо,  к/з Cordova</t>
  </si>
  <si>
    <t>4 категория
К/з Plazma</t>
  </si>
  <si>
    <t>ОСНОВАНИЕ С ЛАМЕЛЯМИ</t>
  </si>
  <si>
    <t>Длина 190</t>
  </si>
  <si>
    <t>ОРТОПЕДИЧЕСКИЕ РЕШЕТКИ</t>
  </si>
  <si>
    <t>ТУМБОЧКИ</t>
  </si>
  <si>
    <t>Классик 2</t>
  </si>
  <si>
    <t>Категория ткания</t>
  </si>
  <si>
    <t>Розничная скидка </t>
  </si>
  <si>
    <t>0,2 категория</t>
  </si>
  <si>
    <t>3 категория</t>
  </si>
  <si>
    <t>Айрис</t>
  </si>
  <si>
    <t>Ткань</t>
  </si>
  <si>
    <t>Тк. Dumont</t>
  </si>
  <si>
    <t>Тк. Iris</t>
  </si>
  <si>
    <t>Тк. Casanova</t>
  </si>
  <si>
    <t>Тк. Sky velvet</t>
  </si>
  <si>
    <t>2 категория ткани
к/з Экотекс</t>
  </si>
  <si>
    <t>3 категория ткани
</t>
  </si>
  <si>
    <t>4 категория ткани
</t>
  </si>
  <si>
    <t>ПОДУШКИ</t>
  </si>
  <si>
    <t>Soft Roll 2.0 (Софт Рол)</t>
  </si>
  <si>
    <t>Состав:
Чехол несъёмный: микрофибра (100% полиэстер)
Наполнитель: Искусственный лебяжий пух (100% полиэфир)
</t>
  </si>
  <si>
    <t>50x70</t>
  </si>
  <si>
    <t>Cotton Roll 2.0 (Котон Рол) </t>
  </si>
  <si>
    <t>Состав:
Внешний чехол:
тк. Тик/сатин (100% Хлопок)
Наполнитель подушки:
Искусственный лебяжий пух (100% полиэфир) 
</t>
  </si>
  <si>
    <t>Cotton
(Котон)</t>
  </si>
  <si>
    <t>Ткань чехла: Тик (100% Хлопок)
Наполнитель подушки: 
Искусственный лебяжий пух</t>
  </si>
  <si>
    <t>70x70</t>
  </si>
  <si>
    <t>Dune (Дюна)</t>
  </si>
  <si>
    <t>Ткань чехла: Микрофибра (100% п/э)
Наполнитель подушки:верблюжья шерсть,силиконовые волокна</t>
  </si>
  <si>
    <t>50*68</t>
  </si>
  <si>
    <t>Spring Pillow
(спринг пилоу)</t>
  </si>
  <si>
    <t>Внешний чехол: Ткань трикотаж PILLOW вискоза
Наполнитель: Блок независимых мини-пружин + Полиэфирное волокно (100% полиэфир)
Внутренний чехол: Ткань микрофибра (100 % полиэстер)
</t>
  </si>
  <si>
    <t>70x50</t>
  </si>
  <si>
    <t>Revolution
(революшн)</t>
  </si>
  <si>
    <t>Внешний чехол: Ткань Тик/Сатин (100% хлопок)
Внутренний чехол: Стеганная микрофибра на синтепоне (100 % полиэстер)
Наполнитель: Латексный + Полиэфирный (100% полиэфир)
</t>
  </si>
  <si>
    <r>
      <t xml:space="preserve">Green bamboo (Грин Бамбу)
</t>
    </r>
    <r>
      <rPr>
        <rFont val="Calibri"/>
        <charset val="204"/>
        <family val="2"/>
        <sz val="12"/>
      </rPr>
      <t xml:space="preserve">(ранее Calipso)</t>
    </r>
  </si>
  <si>
    <t>1. Ткань чехла: Микрофибра, 100% Полиэстер
2. Наполнитель: 90% полиэфирное волокно, 10% волокно бамбука</t>
  </si>
  <si>
    <t>50*70</t>
  </si>
  <si>
    <t>Bamboo Plus (Бамбу Плюс)</t>
  </si>
  <si>
    <t>Чехол: микрофибра, стеганая на синтепоне
Наполнитель подушки: аэробамбук (10% волокно бамбука, 90% Полиэфирное волокно</t>
  </si>
  <si>
    <t>68*68</t>
  </si>
  <si>
    <t>Organic (Органик)</t>
  </si>
  <si>
    <t>1. Ткань чехла: Tencel (50% волокно на основе эвкалипта, 50% полиэфирное волокно)
2. Наполнитель: Аэробамбук (10% бамбук, 90% полиэфирное волокно)</t>
  </si>
  <si>
    <t>50х70</t>
  </si>
  <si>
    <t>Energy Cool M 
(Энерджи Кул М)</t>
  </si>
  <si>
    <t>Внешний чехол: Тк. Трикотаж (100% полиэстер)
Внутренний чехол: 100% полиэстер
Основа: Пена с памятью формы с охлаждающим покрытием (100% Пенополиуретан)</t>
  </si>
  <si>
    <t>60х39х11,5</t>
  </si>
  <si>
    <t>Glow (Глоу)</t>
  </si>
  <si>
    <t>Чехол из микрофибры (100% полиэстер)
Наполнитель – латексные пружины
</t>
  </si>
  <si>
    <r>
      <t xml:space="preserve">Gelios Ergo (Гелиос Эрго)
</t>
    </r>
    <r>
      <rPr>
        <rFont val="Calibri"/>
        <charset val="204"/>
        <family val="2"/>
        <sz val="12"/>
      </rPr>
      <t xml:space="preserve">(ранее Fosta)</t>
    </r>
  </si>
  <si>
    <t>Чехол из трикотажа Coolpepe (с охлаждающим эффектом) 100% полиэстер
Наполнитель – пена с памятью формы Memorix
</t>
  </si>
  <si>
    <t>60x40х9/11</t>
  </si>
  <si>
    <t>Temp Control (Темп контрол)</t>
  </si>
  <si>
    <t>Чехол из трикотажа Coolpepe (с охлаждающим эффектом) 100% полиэстер
Внутренний чехол из хлопка.
Наполнитель – инновационный материал Taktile
</t>
  </si>
  <si>
    <t>60x40х9
S</t>
  </si>
  <si>
    <t>60x40х11,5
M</t>
  </si>
  <si>
    <t>60x40х14
L</t>
  </si>
  <si>
    <t>Grey Goose (Грэй Гус)</t>
  </si>
  <si>
    <t>Состав:Чехол: тик (100% хлопок)   Наполнитель: 70% пух, 30% перо</t>
  </si>
  <si>
    <t>Temp Control Roll 2.0
(Темп Контрол Ролл)</t>
  </si>
  <si>
    <t>Состав:</t>
  </si>
  <si>
    <t>S</t>
  </si>
  <si>
    <t>Чехол Трикотаж (100% полиэстер)</t>
  </si>
  <si>
    <t>M</t>
  </si>
  <si>
    <t>Наполнитель – пена с эффектом памяти(100% вязко-эластичная пена)</t>
  </si>
  <si>
    <t>L</t>
  </si>
  <si>
    <t>Босс</t>
  </si>
  <si>
    <t>Состав:
Внешний чехол: Тк. Трикотаж (100% полиэстер)
Бурлет 3D сетка
Внутренний чехол: 100% полиэстер
Основа: Пена с памятью формы (100% Пенополиуретан)</t>
  </si>
  <si>
    <t>60*40*14</t>
  </si>
  <si>
    <t> Cool Soft</t>
  </si>
  <si>
    <t>Внутренний чехол: 100% полиэстер( несъёмный) 
Наполнитель: пена с эффектом памяти
Внешний чехол верхняя ткань: 51.5% полиэтилен, 48.5% полиэстер (100 % ПЭТ)
Внешний чехол нижняя ткань: 99 % полиэстер, 1% эластан </t>
  </si>
  <si>
    <t>43x65*13 </t>
  </si>
  <si>
    <t>Halal Denge</t>
  </si>
  <si>
    <t>несъемный чехол: Ткань Тик (100% хлопок)
Наполнитель: Аэробамбук, 10% волокна бамбука, 90% Полиэфирное волокно</t>
  </si>
  <si>
    <r>
      <t xml:space="preserve">Halal Sahih 
</t>
    </r>
    <r>
      <rPr>
        <rFont val="Calibri"/>
        <charset val="204"/>
        <family val="2"/>
        <sz val="12"/>
      </rPr>
      <t xml:space="preserve">(ранеее Halal Kapak)</t>
    </r>
  </si>
  <si>
    <t>несъемный чехол: ткань Микрофибра 100% Полиэстер
Съемный чехол: Ткань Tencel (100% хлопок)
с обработкой ТPU
Наполнитель: Аэробамбук, 10% волокна бамбука, 90% Полиэфирное волокно</t>
  </si>
  <si>
    <t>050*070</t>
  </si>
  <si>
    <t>070*070</t>
  </si>
  <si>
    <t>Askona Spring Pillow</t>
  </si>
  <si>
    <t>Askona Revolution</t>
  </si>
  <si>
    <t>Green bamboo</t>
  </si>
  <si>
    <t>Diona (Диона)</t>
  </si>
  <si>
    <t>Bliss (Блисс)</t>
  </si>
  <si>
    <t>Espera (Эспера)</t>
  </si>
  <si>
    <t>Gelios Ergo (Гелиос Эрго)</t>
  </si>
  <si>
    <t>ЗАЩИТНЫЕ ЧЕХЛЫ</t>
  </si>
  <si>
    <t>Наименование</t>
  </si>
  <si>
    <r>
      <t xml:space="preserve">Комфорт
</t>
    </r>
    <r>
      <rPr>
        <rFont val="Calibri"/>
        <charset val="204"/>
        <family val="2"/>
        <sz val="11"/>
      </rPr>
      <t xml:space="preserve">(старое наименование - Askona)</t>
    </r>
  </si>
  <si>
    <t>1. Трикотажная поверхность (100% полиэстер)</t>
  </si>
  <si>
    <t>Длина  200</t>
  </si>
  <si>
    <t>Cotton Cover</t>
  </si>
  <si>
    <t>1. Поверхность из махрового хлопка (80% хлопок, 20% полиэстер) 
</t>
  </si>
  <si>
    <t>длина 200</t>
  </si>
  <si>
    <t>Original Cover</t>
  </si>
  <si>
    <t>1. Трикотажная поверхность (100% полиэстер)
</t>
  </si>
  <si>
    <t>Daily Cover</t>
  </si>
  <si>
    <t>1. Поверхность: махра (50 % хлопок, 50% ПЭ)
 2. Влагонепроницаемый защитный слой (100 % полиуретан)
Крепление: 4 Резинки</t>
  </si>
  <si>
    <t>Easy Cover</t>
  </si>
  <si>
    <t>1. Поверхность: Micro Peach (100% полиэстер)
 2. Влагонепроницаемый защитный слой (100 % полиуретан)
Крепление: 4 Резинки</t>
  </si>
  <si>
    <t>Старт</t>
  </si>
  <si>
    <t>1. Поверхность: трикотаж (100% полиэстер)
 2. Влагонепроницаемый защитный слой (100 % полиуретан)
Крепление: 4 Резинки</t>
  </si>
  <si>
    <t>Halal Saflik </t>
  </si>
  <si>
    <t>на резинках
50% полиэстер
50% хлопок</t>
  </si>
  <si>
    <t>Halal Raha</t>
  </si>
  <si>
    <t>100% полиэстер</t>
  </si>
  <si>
    <t>чехол на подушку 
Старт</t>
  </si>
  <si>
    <t>1. Поверхность: трикотаж (100% полиэстер)
 2. Влагонепроницаемый защитный слой (100 % полиуретан)
Потайная Молния </t>
  </si>
  <si>
    <t>детский чехол
Kids Terry</t>
  </si>
  <si>
    <t>1. Поверхность из махрового хлопка – абсолютно гипоаллергенный материал (80% хлопок, 20% полиэстер) 
2.  Боковые части (бурлет) – 100% полиэстер</t>
  </si>
  <si>
    <t>120*060*017</t>
  </si>
  <si>
    <t>200*080*023</t>
  </si>
  <si>
    <r>
      <t xml:space="preserve">чехол на подушку</t>
    </r>
    <r>
      <rPr>
        <rFont val="Calibri"/>
        <charset val="204"/>
        <family val="2"/>
        <sz val="20"/>
      </rPr>
      <t xml:space="preserve"> 
</t>
    </r>
    <r>
      <rPr>
        <rFont val="Calibri"/>
        <charset val="204"/>
        <family val="2"/>
        <b val="true"/>
        <sz val="20"/>
      </rPr>
      <t xml:space="preserve">Protect-a-Bed Plush</t>
    </r>
  </si>
  <si>
    <t>1. Мягкая велюровая поверхность
(100% полиэстер) </t>
  </si>
  <si>
    <t>ОДЕЯЛА</t>
  </si>
  <si>
    <t>Teplo</t>
  </si>
  <si>
    <t>Состав: Ткань-микрофибра 
Наполнитель: Холлотек Люкс
Плотность наполнителя: 360/м2
</t>
  </si>
  <si>
    <r>
      <t xml:space="preserve">Green bamboo
</t>
    </r>
    <r>
      <rPr>
        <rFont val="Calibri"/>
        <charset val="204"/>
        <family val="2"/>
        <sz val="12"/>
      </rPr>
      <t xml:space="preserve">(ранее Calipso)</t>
    </r>
  </si>
  <si>
    <t>1. Ткань чехла: Микрофибра, 100% Полиэстер  2. Наполнитель: 50% волокно на основе   эвкалипта, 50% полое полиэфирное волокноПлотность 180 гр</t>
  </si>
  <si>
    <t>Wave</t>
  </si>
  <si>
    <t>1. Ткань чехла: Микрофибра, 100% Полиэстер  
2. Наполнитель: 100% полиэфирное волокноПлотность 160 гр</t>
  </si>
  <si>
    <t>Light Roll</t>
  </si>
  <si>
    <t>1. Ткань чехла: Микрофибра, 100% Полиэстер  
2. Наполнитель: 100% полиэфирное волокно Плотность 140 гр</t>
  </si>
  <si>
    <t>Лето</t>
  </si>
  <si>
    <t>Материал верха: микрофибра однотон. (100% п/э) 
Материал низа: белый полиэстер 100% 
Наполнитель: полиэфирное полотно (100%п/э) 
Плотность 60г/м2</t>
  </si>
  <si>
    <t> Air 2.0</t>
  </si>
  <si>
    <t>1. Ткань чехла: Микрофибра, 100% Полиэстер  
2. Наполнитель: полиэфирное волокно Плотность 90 гр/м2</t>
  </si>
  <si>
    <t>Halal Hava</t>
  </si>
  <si>
    <t>Ткань: 100% Полиэстер
Наполнитель: 15% эвкалиптовое волокно
                           85% полиэфирное волокно</t>
  </si>
  <si>
    <t>Askona</t>
  </si>
  <si>
    <t>Plush Cover</t>
  </si>
  <si>
    <t>Daily</t>
  </si>
  <si>
    <t>Easy</t>
  </si>
  <si>
    <t>чехол на подушку Старт</t>
  </si>
  <si>
    <t>70*70</t>
  </si>
  <si>
    <t>Kids Terry</t>
  </si>
  <si>
    <t>чехол на подушку Protect-a-Bed Plush</t>
  </si>
  <si>
    <t>чехол на подушку Basic</t>
  </si>
  <si>
    <t>ОДЕЯЛО</t>
  </si>
  <si>
    <t>Simple</t>
  </si>
  <si>
    <t>Green Bamboo</t>
  </si>
  <si>
    <t>НАМАТРАСНИКИ</t>
  </si>
  <si>
    <t>Наматрасники с длиной свыше 200 см и/или шириной свыше 180 см поставляются в нескрученном виде</t>
  </si>
  <si>
    <t>Nika - выведен</t>
  </si>
  <si>
    <t>
1. Нежный трикотаж
2. Объемное полиэфирное волокно
</t>
  </si>
  <si>
    <t>Длина  186, 190, 195, 200</t>
  </si>
  <si>
    <t>   h≈  2 см</t>
  </si>
  <si>
    <t>гарантия: 36 месяцев</t>
  </si>
  <si>
    <t>Topper massage</t>
  </si>
  <si>
    <t>1. Чехол на молнии  из нежного трикотажа, стеганный  с холлофайбером
2.  Пена OrtoFoam с микромассажным эффектом®
</t>
  </si>
  <si>
    <t>   h≈ 5  см</t>
  </si>
  <si>
    <t>Topper base</t>
  </si>
  <si>
    <t>1. Чехол на молнии из нежного трикотажа, стеганный  с холлофайбером
2.  Пена OrtoFoam®
</t>
  </si>
  <si>
    <t>   h≈   6 см</t>
  </si>
  <si>
    <t>Topper cocos</t>
  </si>
  <si>
    <t>1. Чехол из трикотажа, стеганного с холлофайбером
2. Пена OrtoFoam®  2 см
3. Кокос 2 см                                                                     </t>
  </si>
  <si>
    <t>   h≈   5 см</t>
  </si>
  <si>
    <t>Topper latex </t>
  </si>
  <si>
    <t>1. Чехол из трикотажа, стеганного с холлофайбером   
2. Пена OrtoFoam®  2 см
3.  Латекс 2 см                                                                  </t>
  </si>
  <si>
    <t>   h≈ 5   см</t>
  </si>
  <si>
    <t>гарантия: 36  месяцев</t>
  </si>
  <si>
    <t>Nika</t>
  </si>
  <si>
    <t>Длина   200</t>
  </si>
  <si>
    <t>BEYOSA / КПБ - из наличия</t>
  </si>
  <si>
    <t>Цвет</t>
  </si>
  <si>
    <t>Наволочка</t>
  </si>
  <si>
    <t>Аметист, антрацит, белый, лазурит, миндаль, шампань
</t>
  </si>
  <si>
    <t>Пододеяльник </t>
  </si>
  <si>
    <t>205*140</t>
  </si>
  <si>
    <t>205*172</t>
  </si>
  <si>
    <t>220*200</t>
  </si>
  <si>
    <t>Простыня </t>
  </si>
  <si>
    <t>220*160</t>
  </si>
  <si>
    <t>240*220</t>
  </si>
  <si>
    <t>Простыня на резинке </t>
  </si>
  <si>
    <t>200*90*25</t>
  </si>
  <si>
    <t>200*140*25</t>
  </si>
  <si>
    <t>200*160*25</t>
  </si>
  <si>
    <t>200*180*25</t>
  </si>
  <si>
    <t>BEYOSA / КПБ</t>
  </si>
</sst>
</file>

<file path=xl/styles.xml><?xml version="1.0" encoding="utf-8"?>
<styleSheet xmlns="http://schemas.openxmlformats.org/spreadsheetml/2006/main">
  <numFmts count="18">
    <numFmt formatCode="GENERAL" numFmtId="164"/>
    <numFmt formatCode="#,##0.00\ [$PLN]" numFmtId="165"/>
    <numFmt formatCode="0%" numFmtId="166"/>
    <numFmt formatCode="_-* #,##0.00&quot;р.&quot;_-;\-* #,##0.00&quot;р.&quot;_-;_-* \-??&quot;р.&quot;_-;_-@_-" numFmtId="167"/>
    <numFmt formatCode="_-* #,##0.00_р_._-;\-* #,##0.00_р_._-;_-* \-??_р_._-;_-@_-" numFmtId="168"/>
    <numFmt formatCode="_-* #,##0.00\ _₽_-;\-* #,##0.00\ _₽_-;_-* \-??\ _₽_-;_-@_-" numFmtId="169"/>
    <numFmt formatCode="_-* #,##0.00_-;\-* #,##0.00_-;_-* \-??_-;_-@_-" numFmtId="170"/>
    <numFmt formatCode="@" numFmtId="171"/>
    <numFmt formatCode="#,##0" numFmtId="172"/>
    <numFmt formatCode="MMM/YY" numFmtId="173"/>
    <numFmt formatCode="#,##0_р_." numFmtId="174"/>
    <numFmt formatCode="0.0%" numFmtId="175"/>
    <numFmt formatCode="0.00%" numFmtId="176"/>
    <numFmt formatCode="_-* #,##0\ _₽_-;\-* #,##0\ _₽_-;_-* \-??\ _₽_-;_-@_-" numFmtId="177"/>
    <numFmt formatCode="0" numFmtId="178"/>
    <numFmt formatCode="#,##0.00_р_." numFmtId="179"/>
    <numFmt formatCode="0.000%" numFmtId="180"/>
    <numFmt formatCode="0.00" numFmtId="181"/>
  </numFmts>
  <fonts count="85">
    <font>
      <name val="Calibri"/>
      <charset val="204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204"/>
      <family val="2"/>
      <color rgb="FF0000FF"/>
      <sz val="9"/>
      <u val="single"/>
    </font>
    <font>
      <name val="Calibri"/>
      <charset val="204"/>
      <family val="2"/>
      <color rgb="FF000000"/>
      <sz val="9"/>
    </font>
    <font>
      <name val="Calibri"/>
      <charset val="204"/>
      <family val="2"/>
      <sz val="10"/>
    </font>
    <font>
      <name val="Calibri"/>
      <charset val="204"/>
      <family val="2"/>
      <color rgb="FF0000FF"/>
      <sz val="10"/>
      <u val="single"/>
    </font>
    <font>
      <name val="Calibri"/>
      <charset val="204"/>
      <family val="2"/>
      <color rgb="FF0000FF"/>
      <sz val="8.5"/>
      <u val="single"/>
    </font>
    <font>
      <name val="Calibri"/>
      <charset val="204"/>
      <family val="2"/>
      <color rgb="FF000000"/>
      <sz val="10"/>
    </font>
    <font>
      <name val="Calibri"/>
      <charset val="204"/>
      <family val="2"/>
      <color rgb="FF000000"/>
      <sz val="12"/>
    </font>
    <font>
      <name val="Calibri"/>
      <charset val="204"/>
      <family val="2"/>
      <sz val="8"/>
    </font>
    <font>
      <name val="Calibri"/>
      <charset val="204"/>
      <family val="2"/>
      <b val="true"/>
      <color rgb="FF000000"/>
      <sz val="12"/>
    </font>
    <font>
      <name val="Calibri"/>
      <charset val="204"/>
      <family val="2"/>
      <color rgb="FF0033CC"/>
      <sz val="12"/>
    </font>
    <font>
      <name val="Calibri"/>
      <charset val="204"/>
      <family val="2"/>
      <color rgb="FF0033CC"/>
      <sz val="12"/>
      <u val="single"/>
    </font>
    <font>
      <name val="Calibri"/>
      <charset val="204"/>
      <family val="2"/>
      <color rgb="FF0000FF"/>
      <sz val="11"/>
      <u val="single"/>
    </font>
    <font>
      <name val="Calibri"/>
      <charset val="204"/>
      <family val="2"/>
      <sz val="14"/>
    </font>
    <font>
      <name val="Calibri"/>
      <charset val="204"/>
      <family val="2"/>
      <b val="true"/>
      <color rgb="FF000000"/>
      <sz val="24"/>
    </font>
    <font>
      <name val="Calibri"/>
      <charset val="204"/>
      <family val="2"/>
      <b val="true"/>
      <color rgb="FFC00000"/>
      <sz val="26"/>
    </font>
    <font>
      <name val="Calibri"/>
      <charset val="204"/>
      <family val="2"/>
      <b val="true"/>
      <sz val="12"/>
    </font>
    <font>
      <name val="Calibri"/>
      <charset val="204"/>
      <family val="2"/>
      <b val="true"/>
      <color rgb="FFFF0000"/>
      <sz val="16"/>
    </font>
    <font>
      <name val="Calibri"/>
      <charset val="204"/>
      <family val="2"/>
      <b val="true"/>
      <color rgb="FF000000"/>
      <sz val="14"/>
    </font>
    <font>
      <name val="Calibri"/>
      <charset val="204"/>
      <family val="2"/>
      <b val="true"/>
      <color rgb="FFFF0000"/>
      <sz val="11"/>
    </font>
    <font>
      <name val="Calibri"/>
      <charset val="204"/>
      <family val="2"/>
      <sz val="12"/>
    </font>
    <font>
      <name val="Calibri"/>
      <charset val="204"/>
      <family val="2"/>
      <b val="true"/>
      <sz val="14"/>
    </font>
    <font>
      <name val="Calibri"/>
      <charset val="204"/>
      <family val="2"/>
      <b val="true"/>
      <color rgb="FF002060"/>
      <sz val="12"/>
      <u val="single"/>
    </font>
    <font>
      <name val="Calibri"/>
      <charset val="204"/>
      <family val="2"/>
      <color rgb="FF0000FF"/>
      <sz val="12"/>
      <u val="single"/>
    </font>
    <font>
      <name val="Calibri"/>
      <charset val="204"/>
      <family val="2"/>
      <sz val="12"/>
      <u val="single"/>
    </font>
    <font>
      <name val="Calibri"/>
      <charset val="204"/>
      <family val="2"/>
      <b val="true"/>
      <sz val="20"/>
    </font>
    <font>
      <name val="Calibri"/>
      <charset val="204"/>
      <family val="2"/>
      <b val="true"/>
      <color rgb="FFC00000"/>
      <sz val="20"/>
    </font>
    <font>
      <name val="Calibri"/>
      <charset val="204"/>
      <family val="2"/>
      <b val="true"/>
      <color rgb="FFC00000"/>
      <sz val="12"/>
    </font>
    <font>
      <name val="Calibri"/>
      <charset val="204"/>
      <family val="2"/>
      <color rgb="FFC00000"/>
      <sz val="12"/>
    </font>
    <font>
      <name val="Calibri"/>
      <charset val="204"/>
      <family val="2"/>
      <b val="true"/>
      <color rgb="FFC00000"/>
      <sz val="12"/>
      <u val="single"/>
    </font>
    <font>
      <name val="Calibri"/>
      <charset val="204"/>
      <family val="2"/>
      <color rgb="FFC00000"/>
      <sz val="12"/>
      <u val="single"/>
    </font>
    <font>
      <name val="Calibri"/>
      <charset val="204"/>
      <family val="2"/>
      <color rgb="FFFF33CC"/>
      <sz val="12"/>
    </font>
    <font>
      <name val="Calibri"/>
      <charset val="204"/>
      <family val="2"/>
      <color rgb="FFFF0066"/>
      <sz val="12"/>
    </font>
    <font>
      <name val="Calibri"/>
      <charset val="204"/>
      <family val="2"/>
      <b val="true"/>
      <color rgb="FFFF33CC"/>
      <sz val="12"/>
    </font>
    <font>
      <name val="Calibri"/>
      <charset val="204"/>
      <family val="2"/>
      <b val="true"/>
      <color rgb="FFFF0066"/>
      <sz val="12"/>
    </font>
    <font>
      <name val="Calibri"/>
      <charset val="204"/>
      <family val="2"/>
      <b val="true"/>
      <color rgb="FFFF0000"/>
      <sz val="22"/>
    </font>
    <font>
      <name val="Calibri"/>
      <charset val="204"/>
      <family val="2"/>
      <sz val="11"/>
    </font>
    <font>
      <name val="Calibri"/>
      <charset val="204"/>
      <family val="2"/>
      <b val="true"/>
      <color rgb="FF000000"/>
      <sz val="11"/>
    </font>
    <font>
      <name val="Calibri"/>
      <charset val="204"/>
      <family val="2"/>
      <i val="true"/>
      <color rgb="FFC00000"/>
      <sz val="12"/>
    </font>
    <font>
      <name val="Calibri"/>
      <charset val="204"/>
      <family val="2"/>
      <b val="true"/>
      <sz val="8"/>
    </font>
    <font>
      <name val="Calibri"/>
      <charset val="204"/>
      <family val="2"/>
      <b val="true"/>
      <sz val="10"/>
    </font>
    <font>
      <name val="Calibri"/>
      <charset val="204"/>
      <family val="2"/>
      <b val="true"/>
      <color rgb="FFFF0000"/>
      <sz val="18"/>
    </font>
    <font>
      <name val="Calibri"/>
      <charset val="204"/>
      <family val="2"/>
      <strike val="true"/>
      <color rgb="FFFF33CC"/>
      <sz val="10"/>
    </font>
    <font>
      <name val="Calibri"/>
      <charset val="204"/>
      <family val="2"/>
      <b val="true"/>
      <strike val="true"/>
      <color rgb="FFFF33CC"/>
      <sz val="10"/>
    </font>
    <font>
      <name val="Calibri"/>
      <charset val="204"/>
      <family val="2"/>
      <color rgb="FF0000FF"/>
      <sz val="10"/>
    </font>
    <font>
      <name val="Calibri"/>
      <charset val="204"/>
      <family val="2"/>
      <b val="true"/>
      <color rgb="FFF2F2F2"/>
      <sz val="10"/>
    </font>
    <font>
      <name val="Calibri"/>
      <charset val="204"/>
      <family val="2"/>
      <color rgb="FFFF0000"/>
      <sz val="18"/>
    </font>
    <font>
      <name val="Calibri"/>
      <charset val="204"/>
      <family val="2"/>
      <color rgb="FF0000FF"/>
      <sz val="12"/>
    </font>
    <font>
      <name val="Calibri"/>
      <charset val="204"/>
      <family val="2"/>
      <b val="true"/>
      <color rgb="FF0000FF"/>
      <sz val="12"/>
    </font>
    <font>
      <name val="Calibri"/>
      <charset val="204"/>
      <family val="2"/>
      <strike val="true"/>
      <color rgb="FF0000FF"/>
      <sz val="10"/>
    </font>
    <font>
      <name val="Calibri"/>
      <charset val="204"/>
      <family val="2"/>
      <b val="true"/>
      <strike val="true"/>
      <color rgb="FF0000FF"/>
      <sz val="10"/>
    </font>
    <font>
      <name val="Calibri"/>
      <charset val="204"/>
      <family val="2"/>
      <color rgb="FFBFBFBF"/>
      <sz val="11"/>
    </font>
    <font>
      <name val="Calibri"/>
      <charset val="204"/>
      <family val="2"/>
      <color rgb="FF0000FF"/>
      <sz val="14"/>
      <u val="single"/>
    </font>
    <font>
      <name val="Calibri"/>
      <charset val="204"/>
      <family val="2"/>
      <b val="true"/>
      <color rgb="FFBFBFBF"/>
      <sz val="12"/>
    </font>
    <font>
      <name val="Calibri"/>
      <charset val="204"/>
      <family val="2"/>
      <color rgb="FF008080"/>
      <sz val="12"/>
    </font>
    <font>
      <name val="Calibri"/>
      <charset val="204"/>
      <family val="2"/>
      <color rgb="FFFFFFFF"/>
      <sz val="12"/>
    </font>
    <font>
      <name val="Calibri"/>
      <charset val="204"/>
      <family val="2"/>
      <b val="true"/>
      <color rgb="FFC0504D"/>
      <sz val="12"/>
      <u val="single"/>
    </font>
    <font>
      <name val="Calibri"/>
      <charset val="204"/>
      <family val="2"/>
      <b val="true"/>
      <color rgb="FFFFFFFF"/>
      <sz val="11"/>
    </font>
    <font>
      <name val="Calibri"/>
      <charset val="204"/>
      <family val="2"/>
      <b val="true"/>
      <color rgb="FFFFFFFF"/>
      <sz val="12"/>
    </font>
    <font>
      <name val="Calibri"/>
      <charset val="204"/>
      <family val="2"/>
      <color rgb="FFFFFFFF"/>
      <sz val="11"/>
    </font>
    <font>
      <name val="Calibri"/>
      <charset val="204"/>
      <family val="2"/>
      <b val="true"/>
      <i val="true"/>
      <color rgb="FF000000"/>
      <sz val="12"/>
    </font>
    <font>
      <name val="Calibri"/>
      <charset val="204"/>
      <family val="2"/>
      <i val="true"/>
      <sz val="12"/>
    </font>
    <font>
      <name val="Calibri"/>
      <charset val="204"/>
      <family val="2"/>
      <color rgb="FFCC00FF"/>
      <sz val="12"/>
    </font>
    <font>
      <name val="Calibri"/>
      <charset val="204"/>
      <family val="2"/>
      <b val="true"/>
      <color rgb="FFCC00FF"/>
      <sz val="12"/>
    </font>
    <font>
      <name val="Calibri"/>
      <charset val="204"/>
      <family val="2"/>
      <b val="true"/>
      <color rgb="FF0033CC"/>
      <sz val="12"/>
    </font>
    <font>
      <name val="Calibri"/>
      <charset val="204"/>
      <family val="2"/>
      <b val="true"/>
      <color rgb="FFFF0000"/>
      <sz val="12"/>
    </font>
    <font>
      <name val="Calibri"/>
      <charset val="204"/>
      <family val="2"/>
      <color rgb="FFFF0000"/>
      <sz val="12"/>
    </font>
    <font>
      <name val="Calibri"/>
      <charset val="204"/>
      <family val="2"/>
      <i val="true"/>
      <color rgb="FFFF0000"/>
      <sz val="12"/>
    </font>
    <font>
      <name val="Calibri"/>
      <charset val="204"/>
      <family val="2"/>
      <b val="true"/>
      <color rgb="FF000000"/>
      <sz val="8"/>
    </font>
    <font>
      <name val="Calibri"/>
      <charset val="204"/>
      <family val="2"/>
      <b val="true"/>
      <color rgb="FFFF0000"/>
      <sz val="10"/>
    </font>
    <font>
      <name val="Calibri"/>
      <charset val="204"/>
      <family val="2"/>
      <b val="true"/>
      <color rgb="FF000000"/>
      <sz val="10"/>
    </font>
    <font>
      <name val="Calibri"/>
      <charset val="204"/>
      <family val="2"/>
      <color rgb="FFFF0000"/>
      <sz val="10"/>
    </font>
    <font>
      <name val="Calibri"/>
      <charset val="204"/>
      <family val="2"/>
      <b val="true"/>
      <color rgb="FFFF33CC"/>
      <sz val="10"/>
    </font>
    <font>
      <name val="Calibri"/>
      <charset val="204"/>
      <family val="2"/>
      <color rgb="FFFF33CC"/>
      <sz val="10"/>
    </font>
    <font>
      <name val="Calibri"/>
      <charset val="204"/>
      <family val="2"/>
      <color rgb="FF000000"/>
      <sz val="16"/>
    </font>
    <font>
      <name val="Calibri"/>
      <charset val="204"/>
      <family val="2"/>
      <b val="true"/>
      <sz val="16"/>
    </font>
    <font>
      <name val="Calibri"/>
      <charset val="204"/>
      <family val="2"/>
      <color rgb="FF7030A0"/>
      <sz val="12"/>
    </font>
    <font>
      <name val="Calibri"/>
      <charset val="204"/>
      <family val="2"/>
      <sz val="20"/>
    </font>
    <font>
      <name val="Calibri"/>
      <charset val="204"/>
      <family val="2"/>
      <b val="true"/>
      <sz val="18"/>
    </font>
    <font>
      <name val="Calibri"/>
      <charset val="204"/>
      <family val="2"/>
      <color rgb="FF0099CC"/>
      <sz val="12"/>
    </font>
    <font>
      <name val="Calibri"/>
      <charset val="204"/>
      <family val="2"/>
      <b val="true"/>
      <color rgb="FF000000"/>
      <sz val="18"/>
    </font>
    <font>
      <name val="Calibri"/>
      <charset val="204"/>
      <family val="2"/>
      <color rgb="FFFF33CC"/>
      <sz val="11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EEECE1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EECE1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CCC1DA"/>
      </patternFill>
    </fill>
    <fill>
      <patternFill patternType="solid">
        <fgColor rgb="FFD7E4BD"/>
        <bgColor rgb="FFD6E3BC"/>
      </patternFill>
    </fill>
    <fill>
      <patternFill patternType="solid">
        <fgColor rgb="FFCCC1DA"/>
        <bgColor rgb="FFBFBFBF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2DCDB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E6E0EC"/>
      </patternFill>
    </fill>
    <fill>
      <patternFill patternType="solid">
        <fgColor rgb="FF99CCFF"/>
        <bgColor rgb="FFB9CDE5"/>
      </patternFill>
    </fill>
    <fill>
      <patternFill patternType="solid">
        <fgColor rgb="FF99FFCC"/>
        <bgColor rgb="FFCCFFCC"/>
      </patternFill>
    </fill>
    <fill>
      <patternFill patternType="solid">
        <fgColor rgb="FFF2F2F2"/>
        <bgColor rgb="FFEEECE1"/>
      </patternFill>
    </fill>
    <fill>
      <patternFill patternType="solid">
        <fgColor rgb="FFFFFF00"/>
        <bgColor rgb="FFCCFF33"/>
      </patternFill>
    </fill>
    <fill>
      <patternFill patternType="solid">
        <fgColor rgb="FF008080"/>
        <bgColor rgb="FF0070C0"/>
      </patternFill>
    </fill>
    <fill>
      <patternFill patternType="solid">
        <fgColor rgb="FFCF340F"/>
        <bgColor rgb="FFC0504D"/>
      </patternFill>
    </fill>
    <fill>
      <patternFill patternType="solid">
        <fgColor rgb="FF00B050"/>
        <bgColor rgb="FF008080"/>
      </patternFill>
    </fill>
    <fill>
      <patternFill patternType="solid">
        <fgColor rgb="FFBFBFBF"/>
        <bgColor rgb="FFCCC1DA"/>
      </patternFill>
    </fill>
    <fill>
      <patternFill patternType="solid">
        <fgColor rgb="FFCC00FF"/>
        <bgColor rgb="FFFF33CC"/>
      </patternFill>
    </fill>
    <fill>
      <patternFill patternType="solid">
        <fgColor rgb="FFCCFFCC"/>
        <bgColor rgb="FFDBEEF4"/>
      </patternFill>
    </fill>
    <fill>
      <patternFill patternType="solid">
        <fgColor rgb="FFCCFF33"/>
        <bgColor rgb="FFFFFF00"/>
      </patternFill>
    </fill>
    <fill>
      <patternFill patternType="solid">
        <fgColor rgb="FFD99694"/>
        <bgColor rgb="FFD99594"/>
      </patternFill>
    </fill>
    <fill>
      <patternFill patternType="solid">
        <fgColor rgb="FFD6E3BC"/>
        <bgColor rgb="FFD7E4BD"/>
      </patternFill>
    </fill>
    <fill>
      <patternFill patternType="solid">
        <fgColor rgb="FFD99594"/>
        <bgColor rgb="FFD99694"/>
      </patternFill>
    </fill>
    <fill>
      <patternFill patternType="solid">
        <fgColor rgb="FFFF0000"/>
        <bgColor rgb="FFFF0066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D99694"/>
      </patternFill>
    </fill>
    <fill>
      <patternFill patternType="solid">
        <fgColor rgb="FFEEECE1"/>
        <bgColor rgb="FFEBF1DE"/>
      </patternFill>
    </fill>
  </fills>
  <borders count="24">
    <border diagonalDown="false" diagonalUp="false">
      <left/>
      <right/>
      <top/>
      <bottom/>
      <diagonal/>
    </border>
    <border diagonalDown="false" diagonalUp="false">
      <left/>
      <right/>
      <top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/>
      <right/>
      <top style="thick">
        <color rgb="FF10243E"/>
      </top>
      <bottom/>
      <diagonal/>
    </border>
    <border diagonalDown="false" diagonalUp="false">
      <left style="thick"/>
      <right style="thick"/>
      <top/>
      <bottom/>
      <diagonal/>
    </border>
    <border diagonalDown="false" diagonalUp="false">
      <left/>
      <right style="thick"/>
      <top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/>
      <top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true">
      <left style="thick"/>
      <right/>
      <top style="thick"/>
      <bottom style="thick"/>
      <diagonal style="thick"/>
    </border>
    <border diagonalDown="false" diagonalUp="true">
      <left style="thick"/>
      <right style="thick"/>
      <top style="thick"/>
      <bottom style="thick"/>
      <diagonal style="thick"/>
    </border>
    <border diagonalDown="false" diagonalUp="true">
      <left style="thick"/>
      <right/>
      <top/>
      <bottom style="thick"/>
      <diagonal style="thick"/>
    </border>
    <border diagonalDown="false" diagonalUp="true">
      <left style="thick"/>
      <right style="thick"/>
      <top/>
      <bottom style="thick"/>
      <diagonal style="thick"/>
    </border>
    <border diagonalDown="false" diagonalUp="true">
      <left style="thick"/>
      <right style="thick"/>
      <top style="thick"/>
      <bottom/>
      <diagonal style="thick"/>
    </border>
    <border diagonalDown="false" diagonalUp="true">
      <left/>
      <right style="thick"/>
      <top style="thick"/>
      <bottom style="thick"/>
      <diagonal style="thick"/>
    </border>
    <border diagonalDown="false" diagonalUp="true">
      <left/>
      <right style="thick"/>
      <top/>
      <bottom style="thick"/>
      <diagonal style="thick"/>
    </border>
  </borders>
  <cellStyleXfs count="1557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9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8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71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0" numFmtId="164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14" fontId="1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14" fontId="10" numFmtId="164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4" fontId="12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14" fontId="13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14" fontId="13" numFmtId="164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14" fontId="1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14" fontId="12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14" fontId="14" numFmtId="164" xfId="2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4" fontId="16" numFmtId="164" xfId="6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14" fontId="6" numFmtId="164" xfId="6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4" fontId="18" numFmtId="166" xfId="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14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9" numFmtId="164" xfId="6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20" numFmtId="164" xfId="6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6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6" numFmtId="164" xfId="6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0" fontId="6" numFmtId="164" xfId="6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6" numFmtId="164" xfId="6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6" numFmtId="164" xfId="6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6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4" fontId="6" numFmtId="164" xfId="6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14" fontId="2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22" numFmtId="164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3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true" borderId="0" fillId="14" fontId="23" numFmtId="164" xfId="0">
      <alignment horizontal="general" indent="0" shrinkToFit="false" textRotation="0" vertical="bottom" wrapText="false"/>
      <protection hidden="true" locked="true"/>
    </xf>
    <xf applyAlignment="true" applyBorder="true" applyFont="true" applyProtection="true" borderId="0" fillId="14" fontId="24" numFmtId="164" xfId="0">
      <alignment horizontal="general" indent="0" shrinkToFit="false" textRotation="0" vertical="top" wrapText="false"/>
      <protection hidden="true" locked="true"/>
    </xf>
    <xf applyAlignment="false" applyBorder="true" applyFont="true" applyProtection="true" borderId="6" fillId="14" fontId="23" numFmtId="164" xfId="0">
      <alignment horizontal="general" indent="0" shrinkToFit="false" textRotation="0" vertical="bottom" wrapText="false"/>
      <protection hidden="true" locked="true"/>
    </xf>
    <xf applyAlignment="true" applyBorder="true" applyFont="true" applyProtection="true" borderId="0" fillId="14" fontId="19" numFmtId="171" xfId="0">
      <alignment horizontal="right" indent="0" shrinkToFit="false" textRotation="0" vertical="bottom" wrapText="false"/>
      <protection hidden="true" locked="true"/>
    </xf>
    <xf applyAlignment="true" applyBorder="true" applyFont="true" applyProtection="true" borderId="0" fillId="14" fontId="24" numFmtId="164" xfId="0">
      <alignment horizontal="left" indent="0" shrinkToFit="false" textRotation="0" vertical="bottom" wrapText="false"/>
      <protection hidden="true" locked="true"/>
    </xf>
    <xf applyAlignment="true" applyBorder="true" applyFont="true" applyProtection="true" borderId="0" fillId="14" fontId="25" numFmtId="164" xfId="20">
      <alignment horizontal="right" indent="0" shrinkToFit="false" textRotation="0" vertical="bottom" wrapText="false"/>
      <protection hidden="true" locked="true"/>
    </xf>
    <xf applyAlignment="true" applyBorder="true" applyFont="true" applyProtection="true" borderId="0" fillId="14" fontId="23" numFmtId="164" xfId="0">
      <alignment horizontal="left" indent="0" shrinkToFit="false" textRotation="0" vertical="bottom" wrapText="false"/>
      <protection hidden="true" locked="true"/>
    </xf>
    <xf applyAlignment="true" applyBorder="true" applyFont="true" applyProtection="true" borderId="0" fillId="14" fontId="26" numFmtId="164" xfId="20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0" fillId="14" fontId="27" numFmtId="164" xfId="0">
      <alignment horizontal="left" indent="0" shrinkToFit="false" textRotation="0" vertical="bottom" wrapText="false"/>
      <protection hidden="true" locked="true"/>
    </xf>
    <xf applyAlignment="false" applyBorder="true" applyFont="true" applyProtection="false" borderId="0" fillId="14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24" numFmtId="171" xfId="0">
      <alignment horizontal="left" indent="0" shrinkToFit="false" textRotation="0" vertical="bottom" wrapText="false"/>
      <protection hidden="true" locked="true"/>
    </xf>
    <xf applyAlignment="false" applyBorder="false" applyFont="true" applyProtection="false" borderId="0" fillId="15" fontId="23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3" numFmtId="172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23" numFmtId="166" xfId="19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14" fontId="27" numFmtId="173" xfId="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0" fillId="14" fontId="23" numFmtId="166" xfId="19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4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0" fontId="1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19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14" fontId="26" numFmtId="164" xfId="20">
      <alignment horizontal="right" indent="0" shrinkToFit="false" textRotation="0" vertical="center" wrapText="false"/>
      <protection hidden="true" locked="true"/>
    </xf>
    <xf applyAlignment="true" applyBorder="tru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4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0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5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3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4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2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2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9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10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2" fillId="14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5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5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5" fontId="3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0" fontId="23" numFmtId="172" xfId="501">
      <alignment horizontal="center" indent="0" shrinkToFit="false" textRotation="0" vertical="center" wrapText="true"/>
      <protection hidden="true" locked="true"/>
    </xf>
    <xf applyAlignment="true" applyBorder="false" applyFont="true" applyProtection="false" borderId="0" fillId="0" fontId="10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13" fillId="14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9" fillId="14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6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64" xfId="501">
      <alignment horizontal="left" indent="0" shrinkToFit="false" textRotation="0" vertical="top" wrapText="true"/>
      <protection hidden="true" locked="true"/>
    </xf>
    <xf applyAlignment="true" applyBorder="true" applyFont="true" applyProtection="true" borderId="4" fillId="15" fontId="31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0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0" fillId="14" fontId="10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14" fontId="1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15" fontId="23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23" numFmtId="172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14" fontId="23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6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7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4" fontId="19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9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0" fillId="15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5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5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4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4" fontId="1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6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19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7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7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7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19" numFmtId="164" xfId="501">
      <alignment horizontal="general" indent="0" shrinkToFit="false" textRotation="0" vertical="center" wrapText="true"/>
      <protection hidden="true" locked="true"/>
    </xf>
    <xf applyAlignment="false" applyBorder="true" applyFont="true" applyProtection="false" borderId="0" fillId="0" fontId="23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23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14" fontId="23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14" fontId="10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27" numFmtId="164" xfId="20">
      <alignment horizontal="right" indent="0" shrinkToFit="false" textRotation="0" vertical="center" wrapText="false"/>
      <protection hidden="true" locked="true"/>
    </xf>
    <xf applyAlignment="true" applyBorder="true" applyFont="true" applyProtection="true" borderId="8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1" fillId="0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35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2" fillId="0" fontId="35" numFmtId="172" xfId="501">
      <alignment horizontal="center" indent="0" shrinkToFit="false" textRotation="0" vertical="center" wrapText="true"/>
      <protection hidden="true" locked="true"/>
    </xf>
    <xf applyAlignment="false" applyBorder="tru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2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15" fontId="10" numFmtId="177" xfId="15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16" fontId="0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18" fontId="2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8" fontId="1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19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0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0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9" fontId="3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5" fontId="35" numFmtId="177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8" fontId="3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9" fillId="16" fontId="0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5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0" fillId="15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19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5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6" fillId="0" fontId="23" numFmtId="172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18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10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8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8" fontId="4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4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0" fontId="2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7" fillId="18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9" fillId="18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8" fontId="35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39" numFmtId="175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0" fillId="0" fontId="0" numFmtId="17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7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8" fontId="35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8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8" fontId="35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39" numFmtId="175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6" fontId="1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14" fillId="15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7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19" numFmtId="166" xfId="19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6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15" fontId="42" numFmtId="164" xfId="6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3" fillId="16" fontId="43" numFmtId="164" xfId="6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0" fontId="44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3" fillId="15" fontId="43" numFmtId="164" xfId="6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16" fontId="43" numFmtId="164" xfId="60">
      <alignment horizontal="center" indent="0" shrinkToFit="false" textRotation="0" vertical="center" wrapText="tru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1" numFmtId="178" xfId="6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1" numFmtId="164" xfId="6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45" numFmtId="172" xfId="6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6" fontId="6" numFmtId="175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20" fontId="0" numFmtId="176" xfId="19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42" numFmtId="164" xfId="6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46" numFmtId="172" xfId="6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3" fillId="16" fontId="47" numFmtId="17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21" fontId="48" numFmtId="164" xfId="6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3" fillId="20" fontId="0" numFmtId="17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0" fontId="49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9" fillId="16" fontId="39" numFmtId="176" xfId="19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0" fillId="15" fontId="5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5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5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2" fillId="0" fontId="52" numFmtId="172" xfId="6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8" fontId="0" numFmtId="176" xfId="19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3" numFmtId="172" xfId="60">
      <alignment horizontal="center" indent="0" shrinkToFit="false" textRotation="0" vertical="center" wrapText="false"/>
      <protection hidden="false" locked="true"/>
    </xf>
    <xf applyAlignment="false" applyBorder="false" applyFont="false" applyProtection="false" borderId="0" fillId="18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55" numFmtId="164" xfId="20">
      <alignment horizontal="right" indent="0" shrinkToFit="false" textRotation="0" vertical="center" wrapText="false"/>
      <protection hidden="true" locked="true"/>
    </xf>
    <xf applyAlignment="tru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16" fontId="3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3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56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22" fontId="12" numFmtId="166" xfId="19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8" fontId="45" numFmtId="172" xfId="6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0" fontId="0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18" fontId="46" numFmtId="172" xfId="6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7" fillId="14" fontId="2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11" fillId="14" fontId="2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12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1" fillId="14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5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28" numFmtId="164" xfId="501">
      <alignment horizontal="general" indent="0" shrinkToFit="false" textRotation="0" vertical="center" wrapText="true"/>
      <protection hidden="true" locked="true"/>
    </xf>
    <xf applyAlignment="false" applyBorder="false" applyFont="true" applyProtection="false" borderId="0" fillId="23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10" numFmtId="175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3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23" fontId="4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40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0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0" fillId="23" fontId="57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50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2" fontId="0" numFmtId="175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23" fontId="57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3" fontId="57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23" fontId="2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23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23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3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3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8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9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4" fontId="3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1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1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0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3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0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0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5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3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3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5" fontId="3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15" numFmtId="164" xfId="20">
      <alignment horizontal="right" indent="0" shrinkToFit="false" textRotation="0" vertical="center" wrapText="false"/>
      <protection hidden="true" locked="true"/>
    </xf>
    <xf applyAlignment="true" applyBorder="true" applyFont="true" applyProtection="true" borderId="2" fillId="16" fontId="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4" fontId="23" numFmtId="164" xfId="501">
      <alignment horizontal="left" indent="0" shrinkToFit="false" textRotation="0" vertical="center" wrapText="true"/>
      <protection hidden="true" locked="true"/>
    </xf>
    <xf applyAlignment="false" applyBorder="false" applyFont="true" applyProtection="false" borderId="0" fillId="24" fontId="58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14" fontId="59" numFmtId="173" xfId="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3" fillId="18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8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24" fontId="6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24" fontId="5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24" fontId="5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24" fontId="6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4" fontId="5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0" fillId="14" fontId="12" numFmtId="164" xfId="0">
      <alignment horizontal="right" indent="0" shrinkToFit="false" textRotation="0" vertical="bottom" wrapText="false"/>
      <protection hidden="false" locked="true"/>
    </xf>
    <xf applyAlignment="false" applyBorder="true" applyFont="true" applyProtection="false" borderId="0" fillId="24" fontId="5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5" fillId="0" fontId="23" numFmtId="172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15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15" fontId="4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62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9" fillId="16" fontId="50" numFmtId="166" xfId="19">
      <alignment horizontal="center" indent="0" shrinkToFit="false" textRotation="0" vertical="center" wrapText="true"/>
      <protection hidden="true" locked="true"/>
    </xf>
    <xf applyAlignment="true" applyBorder="false" applyFont="true" applyProtection="false" borderId="0" fillId="14" fontId="23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14" fontId="6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19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4" fillId="18" fontId="19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5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5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6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5" fontId="19" numFmtId="179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3" numFmtId="179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5" fontId="23" numFmtId="179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5" fontId="19" numFmtId="179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8" fontId="19" numFmtId="179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5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25" fontId="19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8" fontId="19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8" fontId="19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26" fontId="19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25" fontId="19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25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7" fillId="15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0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26" fontId="1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2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8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8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2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25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25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9" fillId="15" fontId="5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15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15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0" fontId="6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26" fontId="67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25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8" fontId="6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8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26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25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25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7" fillId="15" fontId="5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7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5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5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9" fillId="15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1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0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2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8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8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2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1" fillId="1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1" fillId="0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6" fontId="1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2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8" fontId="6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18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6" fillId="2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25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25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0" fillId="15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50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6" fontId="1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8" fontId="31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8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6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5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25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15" fontId="68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1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64" numFmtId="172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68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69" numFmtId="174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14" fontId="7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5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0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4" fontId="31" numFmtId="174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0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14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14" fontId="23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14" fontId="23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14" fontId="23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15" fontId="23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0" numFmtId="164" xfId="20">
      <alignment horizontal="right" indent="0" shrinkToFit="false" textRotation="0" vertical="center" wrapText="false"/>
      <protection hidden="true" locked="true"/>
    </xf>
    <xf applyAlignment="false" applyBorder="false" applyFont="true" applyProtection="false" borderId="0" fillId="0" fontId="6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26" numFmtId="164" xfId="20">
      <alignment horizontal="right" indent="0" shrinkToFit="false" textRotation="0" vertical="center" wrapText="false"/>
      <protection hidden="true" locked="true"/>
    </xf>
    <xf applyAlignment="true" applyBorder="true" applyFont="true" applyProtection="false" borderId="2" fillId="16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6" fontId="1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16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0" fillId="0" fontId="63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true" borderId="0" fillId="0" fontId="26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26" numFmtId="164" xfId="20">
      <alignment horizontal="general" indent="0" shrinkToFit="false" textRotation="0" vertical="center" wrapText="false"/>
      <protection hidden="true" locked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27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4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0" vertical="center" wrapText="true"/>
      <protection hidden="false" locked="true"/>
    </xf>
    <xf applyAlignment="false" applyBorder="false" applyFont="true" applyProtection="false" borderId="0" fillId="0" fontId="6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2" fillId="28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2" fillId="29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false" borderId="2" fillId="30" fontId="10" numFmtId="164" xfId="0">
      <alignment horizontal="center" indent="0" shrinkToFit="false" textRotation="90" vertical="center" wrapText="true"/>
      <protection hidden="false" locked="true"/>
    </xf>
    <xf applyAlignment="true" applyBorder="true" applyFont="true" applyProtection="true" borderId="2" fillId="16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15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4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0" fillId="14" fontId="10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14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4" fillId="18" fontId="2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4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7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7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4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6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3" fillId="18" fontId="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0" fontId="72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" fontId="7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0" fontId="7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" fontId="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7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8" fontId="2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7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0" fontId="75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2" fontId="7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8" fillId="0" fontId="7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7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8" fontId="24" numFmtId="164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23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23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2" fillId="0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2" fillId="23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1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1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2" fillId="23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12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3" fillId="23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1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0" fillId="14" fontId="1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18" fontId="7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8" fontId="6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2" fillId="18" fontId="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31" fontId="7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31" fontId="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6" fillId="18" fontId="6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0" fillId="0" fontId="0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9" fillId="18" fontId="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0" fontId="74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31" fontId="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4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23" numFmtId="166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18" fillId="15" fontId="3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3" numFmtId="172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23" numFmtId="172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20" fillId="15" fontId="36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72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5" fontId="23" numFmtId="172" xfId="19">
      <alignment horizontal="center" indent="0" shrinkToFit="false" textRotation="0" vertical="center" wrapText="true"/>
      <protection hidden="true" locked="true"/>
    </xf>
    <xf applyAlignment="true" applyBorder="false" applyFont="true" applyProtection="false" borderId="0" fillId="14" fontId="10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1" fillId="14" fontId="23" numFmtId="164" xfId="0">
      <alignment horizontal="right" indent="0" shrinkToFit="false" textRotation="0" vertical="bottom" wrapText="false"/>
      <protection hidden="false" locked="true"/>
    </xf>
    <xf applyAlignment="false" applyBorder="true" applyFont="true" applyProtection="false" borderId="4" fillId="14" fontId="23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18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16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6" fontId="71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4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0" fillId="18" fontId="72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73" numFmtId="166" xfId="19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0" fontId="7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23" numFmtId="177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23" numFmtId="177" xfId="15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5" fontId="2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77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16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6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7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9" fillId="15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5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7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5" fontId="7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5" fontId="6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4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5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0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0" numFmtId="177" xfId="15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3" fillId="16" fontId="23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5" fontId="23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7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9" fillId="5" fontId="50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5" fontId="23" numFmtId="172" xfId="501">
      <alignment horizontal="center" indent="0" shrinkToFit="false" textRotation="0" vertical="center" wrapText="true"/>
      <protection hidden="true" locked="true"/>
    </xf>
    <xf applyAlignment="false" applyBorder="false" applyFont="true" applyProtection="false" borderId="0" fillId="14" fontId="7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23" numFmtId="177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23" numFmtId="177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2" fillId="18" fontId="7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4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4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0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3" fillId="0" fontId="7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9" fillId="18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8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7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5" fontId="7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9" fillId="15" fontId="23" numFmtId="166" xfId="19">
      <alignment horizontal="center" indent="0" shrinkToFit="false" textRotation="0" vertical="center" wrapText="true"/>
      <protection hidden="true" locked="true"/>
    </xf>
    <xf applyAlignment="false" applyBorder="tru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9" fillId="18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31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4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78" numFmtId="164" xfId="501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2" fillId="18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3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2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7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23" numFmtId="172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16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16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10" fillId="0" fontId="50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0" fontId="0" numFmtId="180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7" fontId="23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36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19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7" fontId="19" numFmtId="17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19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50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" fillId="0" fontId="36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19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36" numFmtId="171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36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0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5" fillId="0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6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0" fillId="0" fontId="34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51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1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false" borderId="10" fillId="0" fontId="2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9" fillId="0" fontId="23" numFmtId="181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11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0" fontId="50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50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23" numFmtId="164" xfId="501">
      <alignment horizontal="left" indent="0" shrinkToFit="false" textRotation="0" vertical="bottom" wrapText="true"/>
      <protection hidden="true" locked="true"/>
    </xf>
    <xf applyAlignment="true" applyBorder="true" applyFont="true" applyProtection="true" borderId="14" fillId="0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9" fillId="0" fontId="23" numFmtId="181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13" fillId="0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50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0" fontId="50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0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34" numFmtId="172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true" borderId="0" fillId="14" fontId="23" numFmtId="172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5" fillId="4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16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10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23" numFmtId="164" xfId="501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3" fillId="15" fontId="82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8" fontId="1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4" fontId="38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8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16" fontId="69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0" fillId="15" fontId="5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6" fontId="69" numFmtId="175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32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5" fontId="6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16" fontId="6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18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15" fontId="8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8" fontId="23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0" fontId="81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16" fontId="5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1" fillId="15" fontId="6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69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50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false" borderId="13" fillId="15" fontId="84" numFmtId="178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15" fontId="84" numFmtId="178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3" fillId="0" fontId="29" numFmtId="164" xfId="501">
      <alignment horizontal="center" indent="0" shrinkToFit="false" textRotation="0" vertical="center" wrapText="false"/>
      <protection hidden="true" locked="true"/>
    </xf>
    <xf applyAlignment="true" applyBorder="true" applyFont="true" applyProtection="true" borderId="3" fillId="15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5" fontId="19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9" fontId="34" numFmtId="178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31" fontId="6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31" fontId="6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3" fillId="31" fontId="69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18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2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8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18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0" fillId="31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31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4" fillId="31" fontId="34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16" fontId="28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6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16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8" fontId="39" numFmtId="164" xfId="0">
      <alignment horizontal="center" indent="0" shrinkToFit="false" textRotation="0" vertical="center" wrapText="true"/>
      <protection hidden="false" locked="false"/>
    </xf>
    <xf applyAlignment="true" applyBorder="true" applyFont="true" applyProtection="false" borderId="9" fillId="0" fontId="23" numFmtId="178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0" fillId="15" fontId="23" numFmtId="177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17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14" fontId="23" numFmtId="164" xfId="501">
      <alignment horizontal="left" indent="0" shrinkToFit="false" textRotation="0" vertical="center" wrapText="true"/>
      <protection hidden="true" locked="true"/>
    </xf>
    <xf applyAlignment="true" applyBorder="true" applyFont="true" applyProtection="false" borderId="2" fillId="0" fontId="23" numFmtId="178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0" fontId="23" numFmtId="172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17" fontId="23" numFmtId="166" xfId="19">
      <alignment horizontal="center" indent="0" shrinkToFit="false" textRotation="0" vertical="center" wrapText="true"/>
      <protection hidden="true" locked="true"/>
    </xf>
    <xf applyAlignment="true" applyBorder="false" applyFont="true" applyProtection="false" borderId="0" fillId="14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4" fillId="16" fontId="10" numFmtId="16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33" fontId="23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23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33" fontId="19" numFmtId="174" xfId="501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19" numFmtId="166" xfId="19">
      <alignment horizontal="center" indent="0" shrinkToFit="false" textRotation="0" vertical="center" wrapText="true"/>
      <protection hidden="true" locked="true"/>
    </xf>
  </cellXfs>
  <cellStyles count="72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20% - Акцент1 2" xfId="21"/>
    <cellStyle builtinId="54" customBuiltin="true" name="20% - Акцент1 3" xfId="22"/>
    <cellStyle builtinId="54" customBuiltin="true" name="20% - Акцент2 2" xfId="23"/>
    <cellStyle builtinId="54" customBuiltin="true" name="20% - Акцент2 3" xfId="24"/>
    <cellStyle builtinId="54" customBuiltin="true" name="20% - Акцент3 2" xfId="25"/>
    <cellStyle builtinId="54" customBuiltin="true" name="20% - Акцент3 3" xfId="26"/>
    <cellStyle builtinId="54" customBuiltin="true" name="20% - Акцент4 2" xfId="27"/>
    <cellStyle builtinId="54" customBuiltin="true" name="20% - Акцент4 3" xfId="28"/>
    <cellStyle builtinId="54" customBuiltin="true" name="20% - Акцент5 2" xfId="29"/>
    <cellStyle builtinId="54" customBuiltin="true" name="20% - Акцент5 3" xfId="30"/>
    <cellStyle builtinId="54" customBuiltin="true" name="20% - Акцент6 2" xfId="31"/>
    <cellStyle builtinId="54" customBuiltin="true" name="20% - Акцент6 3" xfId="32"/>
    <cellStyle builtinId="54" customBuiltin="true" name="40% - Акцент1 2" xfId="33"/>
    <cellStyle builtinId="54" customBuiltin="true" name="40% - Акцент1 3" xfId="34"/>
    <cellStyle builtinId="54" customBuiltin="true" name="40% - Акцент2 2" xfId="35"/>
    <cellStyle builtinId="54" customBuiltin="true" name="40% - Акцент2 3" xfId="36"/>
    <cellStyle builtinId="54" customBuiltin="true" name="40% - Акцент3 2" xfId="37"/>
    <cellStyle builtinId="54" customBuiltin="true" name="40% - Акцент3 3" xfId="38"/>
    <cellStyle builtinId="54" customBuiltin="true" name="40% - Акцент4 2" xfId="39"/>
    <cellStyle builtinId="54" customBuiltin="true" name="40% - Акцент4 3" xfId="40"/>
    <cellStyle builtinId="54" customBuiltin="true" name="40% - Акцент5 2" xfId="41"/>
    <cellStyle builtinId="54" customBuiltin="true" name="40% - Акцент5 3" xfId="42"/>
    <cellStyle builtinId="54" customBuiltin="true" name="40% - Акцент6 2" xfId="43"/>
    <cellStyle builtinId="54" customBuiltin="true" name="40% - Акцент6 3" xfId="44"/>
    <cellStyle builtinId="54" customBuiltin="true" name="Hyperlink 2" xfId="45"/>
    <cellStyle builtinId="54" customBuiltin="true" name="Normal 2" xfId="46"/>
    <cellStyle builtinId="54" customBuiltin="true" name="Normal 3" xfId="47"/>
    <cellStyle builtinId="54" customBuiltin="true" name="Normal 4" xfId="48"/>
    <cellStyle builtinId="54" customBuiltin="true" name="Normal 5" xfId="49"/>
    <cellStyle builtinId="54" customBuiltin="true" name="Normal_Book2" xfId="50"/>
    <cellStyle builtinId="54" customBuiltin="true" name="Percent 2" xfId="51"/>
    <cellStyle builtinId="54" customBuiltin="true" name="Percent 3" xfId="52"/>
    <cellStyle builtinId="54" customBuiltin="true" name="Гиперссылка 2" xfId="53"/>
    <cellStyle builtinId="54" customBuiltin="true" name="Гиперссылка 3" xfId="54"/>
    <cellStyle builtinId="54" customBuiltin="true" name="Гиперссылка 3 2" xfId="55"/>
    <cellStyle builtinId="54" customBuiltin="true" name="Гиперссылка 4" xfId="56"/>
    <cellStyle builtinId="54" customBuiltin="true" name="Денежный 2" xfId="57"/>
    <cellStyle builtinId="54" customBuiltin="true" name="Денежный 2 2" xfId="58"/>
    <cellStyle builtinId="54" customBuiltin="true" name="Денежный 3" xfId="59"/>
    <cellStyle builtinId="54" customBuiltin="true" name="Обычный 10" xfId="60"/>
    <cellStyle builtinId="54" customBuiltin="true" name="Обычный 10 2" xfId="61"/>
    <cellStyle builtinId="54" customBuiltin="true" name="Обычный 10 2 10" xfId="62"/>
    <cellStyle builtinId="54" customBuiltin="true" name="Обычный 10 2 10 2" xfId="63"/>
    <cellStyle builtinId="54" customBuiltin="true" name="Обычный 10 2 10 2 2" xfId="64"/>
    <cellStyle builtinId="54" customBuiltin="true" name="Обычный 10 2 11" xfId="65"/>
    <cellStyle builtinId="54" customBuiltin="true" name="Обычный 10 2 11 2" xfId="66"/>
    <cellStyle builtinId="54" customBuiltin="true" name="Обычный 10 2 12" xfId="67"/>
    <cellStyle builtinId="54" customBuiltin="true" name="Обычный 10 2 12 2" xfId="68"/>
    <cellStyle builtinId="54" customBuiltin="true" name="Обычный 10 2 12 3" xfId="69"/>
    <cellStyle builtinId="54" customBuiltin="true" name="Обычный 10 2 13" xfId="70"/>
    <cellStyle builtinId="54" customBuiltin="true" name="Обычный 10 2 14" xfId="71"/>
    <cellStyle builtinId="54" customBuiltin="true" name="Обычный 10 2 15" xfId="72"/>
    <cellStyle builtinId="54" customBuiltin="true" name="Обычный 10 2 16" xfId="73"/>
    <cellStyle builtinId="54" customBuiltin="true" name="Обычный 10 2 2" xfId="74"/>
    <cellStyle builtinId="54" customBuiltin="true" name="Обычный 10 2 2 2" xfId="75"/>
    <cellStyle builtinId="54" customBuiltin="true" name="Обычный 10 2 2 2 2" xfId="76"/>
    <cellStyle builtinId="54" customBuiltin="true" name="Обычный 10 2 2 2 2 2" xfId="77"/>
    <cellStyle builtinId="54" customBuiltin="true" name="Обычный 10 2 2 2 3" xfId="78"/>
    <cellStyle builtinId="54" customBuiltin="true" name="Обычный 10 2 2 3" xfId="79"/>
    <cellStyle builtinId="54" customBuiltin="true" name="Обычный 10 2 2 3 2" xfId="80"/>
    <cellStyle builtinId="54" customBuiltin="true" name="Обычный 10 2 2 3 2 2" xfId="81"/>
    <cellStyle builtinId="54" customBuiltin="true" name="Обычный 10 2 2 3 3" xfId="82"/>
    <cellStyle builtinId="54" customBuiltin="true" name="Обычный 10 2 2 4" xfId="83"/>
    <cellStyle builtinId="54" customBuiltin="true" name="Обычный 10 2 2 4 2" xfId="84"/>
    <cellStyle builtinId="54" customBuiltin="true" name="Обычный 10 2 2 5" xfId="85"/>
    <cellStyle builtinId="54" customBuiltin="true" name="Обычный 10 2 3" xfId="86"/>
    <cellStyle builtinId="54" customBuiltin="true" name="Обычный 10 2 3 2" xfId="87"/>
    <cellStyle builtinId="54" customBuiltin="true" name="Обычный 10 2 3 2 2" xfId="88"/>
    <cellStyle builtinId="54" customBuiltin="true" name="Обычный 10 2 3 2 3" xfId="89"/>
    <cellStyle builtinId="54" customBuiltin="true" name="Обычный 10 2 3 3" xfId="90"/>
    <cellStyle builtinId="54" customBuiltin="true" name="Обычный 10 2 3 4" xfId="91"/>
    <cellStyle builtinId="54" customBuiltin="true" name="Обычный 10 2 4" xfId="92"/>
    <cellStyle builtinId="54" customBuiltin="true" name="Обычный 10 2 4 2" xfId="93"/>
    <cellStyle builtinId="54" customBuiltin="true" name="Обычный 10 2 4 2 2" xfId="94"/>
    <cellStyle builtinId="54" customBuiltin="true" name="Обычный 10 2 4 3" xfId="95"/>
    <cellStyle builtinId="54" customBuiltin="true" name="Обычный 10 2 5" xfId="96"/>
    <cellStyle builtinId="54" customBuiltin="true" name="Обычный 10 2 5 2" xfId="97"/>
    <cellStyle builtinId="54" customBuiltin="true" name="Обычный 10 2 5 3" xfId="98"/>
    <cellStyle builtinId="54" customBuiltin="true" name="Обычный 10 2 6" xfId="99"/>
    <cellStyle builtinId="54" customBuiltin="true" name="Обычный 10 2 6 2" xfId="100"/>
    <cellStyle builtinId="54" customBuiltin="true" name="Обычный 10 2 7" xfId="101"/>
    <cellStyle builtinId="54" customBuiltin="true" name="Обычный 10 2 7 2" xfId="102"/>
    <cellStyle builtinId="54" customBuiltin="true" name="Обычный 10 2 7 2 2" xfId="103"/>
    <cellStyle builtinId="54" customBuiltin="true" name="Обычный 10 2 7 3" xfId="104"/>
    <cellStyle builtinId="54" customBuiltin="true" name="Обычный 10 2 8" xfId="105"/>
    <cellStyle builtinId="54" customBuiltin="true" name="Обычный 10 2 8 2" xfId="106"/>
    <cellStyle builtinId="54" customBuiltin="true" name="Обычный 10 2 9" xfId="107"/>
    <cellStyle builtinId="54" customBuiltin="true" name="Обычный 10 2 9 2" xfId="108"/>
    <cellStyle builtinId="54" customBuiltin="true" name="Обычный 10 3" xfId="109"/>
    <cellStyle builtinId="54" customBuiltin="true" name="Обычный 10 3 2" xfId="110"/>
    <cellStyle builtinId="54" customBuiltin="true" name="Обычный 10 3 3" xfId="111"/>
    <cellStyle builtinId="54" customBuiltin="true" name="Обычный 10 4" xfId="112"/>
    <cellStyle builtinId="54" customBuiltin="true" name="Обычный 10 4 2" xfId="113"/>
    <cellStyle builtinId="54" customBuiltin="true" name="Обычный 10 5" xfId="114"/>
    <cellStyle builtinId="54" customBuiltin="true" name="Обычный 10 6" xfId="115"/>
    <cellStyle builtinId="54" customBuiltin="true" name="Обычный 10 7" xfId="116"/>
    <cellStyle builtinId="54" customBuiltin="true" name="Обычный 11" xfId="117"/>
    <cellStyle builtinId="54" customBuiltin="true" name="Обычный 11 2" xfId="118"/>
    <cellStyle builtinId="54" customBuiltin="true" name="Обычный 11 2 2" xfId="119"/>
    <cellStyle builtinId="54" customBuiltin="true" name="Обычный 11 2 2 2" xfId="120"/>
    <cellStyle builtinId="54" customBuiltin="true" name="Обычный 11 2 2 3" xfId="121"/>
    <cellStyle builtinId="54" customBuiltin="true" name="Обычный 11 2 3" xfId="122"/>
    <cellStyle builtinId="54" customBuiltin="true" name="Обычный 11 3" xfId="123"/>
    <cellStyle builtinId="54" customBuiltin="true" name="Обычный 11 4" xfId="124"/>
    <cellStyle builtinId="54" customBuiltin="true" name="Обычный 12" xfId="125"/>
    <cellStyle builtinId="54" customBuiltin="true" name="Обычный 12 2" xfId="126"/>
    <cellStyle builtinId="54" customBuiltin="true" name="Обычный 12 2 2" xfId="127"/>
    <cellStyle builtinId="54" customBuiltin="true" name="Обычный 12 2 3" xfId="128"/>
    <cellStyle builtinId="54" customBuiltin="true" name="Обычный 12 2 4" xfId="129"/>
    <cellStyle builtinId="54" customBuiltin="true" name="Обычный 12 2 5" xfId="130"/>
    <cellStyle builtinId="54" customBuiltin="true" name="Обычный 12 3" xfId="131"/>
    <cellStyle builtinId="54" customBuiltin="true" name="Обычный 12 4" xfId="132"/>
    <cellStyle builtinId="54" customBuiltin="true" name="Обычный 13" xfId="133"/>
    <cellStyle builtinId="54" customBuiltin="true" name="Обычный 13 2" xfId="134"/>
    <cellStyle builtinId="54" customBuiltin="true" name="Обычный 13 3" xfId="135"/>
    <cellStyle builtinId="54" customBuiltin="true" name="Обычный 13 3 2" xfId="136"/>
    <cellStyle builtinId="54" customBuiltin="true" name="Обычный 13 4" xfId="137"/>
    <cellStyle builtinId="54" customBuiltin="true" name="Обычный 13 4 2" xfId="138"/>
    <cellStyle builtinId="54" customBuiltin="true" name="Обычный 13 5" xfId="139"/>
    <cellStyle builtinId="54" customBuiltin="true" name="Обычный 13 5 2" xfId="140"/>
    <cellStyle builtinId="54" customBuiltin="true" name="Обычный 13 6" xfId="141"/>
    <cellStyle builtinId="54" customBuiltin="true" name="Обычный 13 6 2" xfId="142"/>
    <cellStyle builtinId="54" customBuiltin="true" name="Обычный 13 7" xfId="143"/>
    <cellStyle builtinId="54" customBuiltin="true" name="Обычный 14" xfId="144"/>
    <cellStyle builtinId="54" customBuiltin="true" name="Обычный 14 2" xfId="145"/>
    <cellStyle builtinId="54" customBuiltin="true" name="Обычный 14 2 2" xfId="146"/>
    <cellStyle builtinId="54" customBuiltin="true" name="Обычный 14 2 2 2" xfId="147"/>
    <cellStyle builtinId="54" customBuiltin="true" name="Обычный 14 2 2 2 2" xfId="148"/>
    <cellStyle builtinId="54" customBuiltin="true" name="Обычный 14 2 2 3" xfId="149"/>
    <cellStyle builtinId="54" customBuiltin="true" name="Обычный 14 2 3" xfId="150"/>
    <cellStyle builtinId="54" customBuiltin="true" name="Обычный 14 2 3 2" xfId="151"/>
    <cellStyle builtinId="54" customBuiltin="true" name="Обычный 14 2 3 2 2" xfId="152"/>
    <cellStyle builtinId="54" customBuiltin="true" name="Обычный 14 2 3 3" xfId="153"/>
    <cellStyle builtinId="54" customBuiltin="true" name="Обычный 14 2 4" xfId="154"/>
    <cellStyle builtinId="54" customBuiltin="true" name="Обычный 14 2 4 2" xfId="155"/>
    <cellStyle builtinId="54" customBuiltin="true" name="Обычный 14 2 5" xfId="156"/>
    <cellStyle builtinId="54" customBuiltin="true" name="Обычный 14 2 6" xfId="157"/>
    <cellStyle builtinId="54" customBuiltin="true" name="Обычный 14 3" xfId="158"/>
    <cellStyle builtinId="54" customBuiltin="true" name="Обычный 14 3 2" xfId="159"/>
    <cellStyle builtinId="54" customBuiltin="true" name="Обычный 14 3 2 2" xfId="160"/>
    <cellStyle builtinId="54" customBuiltin="true" name="Обычный 14 3 3" xfId="161"/>
    <cellStyle builtinId="54" customBuiltin="true" name="Обычный 14 4" xfId="162"/>
    <cellStyle builtinId="54" customBuiltin="true" name="Обычный 14 4 2" xfId="163"/>
    <cellStyle builtinId="54" customBuiltin="true" name="Обычный 14 4 2 2" xfId="164"/>
    <cellStyle builtinId="54" customBuiltin="true" name="Обычный 14 4 3" xfId="165"/>
    <cellStyle builtinId="54" customBuiltin="true" name="Обычный 14 5" xfId="166"/>
    <cellStyle builtinId="54" customBuiltin="true" name="Обычный 14 5 2" xfId="167"/>
    <cellStyle builtinId="54" customBuiltin="true" name="Обычный 14 6" xfId="168"/>
    <cellStyle builtinId="54" customBuiltin="true" name="Обычный 15" xfId="169"/>
    <cellStyle builtinId="54" customBuiltin="true" name="Обычный 15 2" xfId="170"/>
    <cellStyle builtinId="54" customBuiltin="true" name="Обычный 15 3" xfId="171"/>
    <cellStyle builtinId="54" customBuiltin="true" name="Обычный 15 3 2" xfId="172"/>
    <cellStyle builtinId="54" customBuiltin="true" name="Обычный 15 3 2 2" xfId="173"/>
    <cellStyle builtinId="54" customBuiltin="true" name="Обычный 15 3 2 2 2" xfId="174"/>
    <cellStyle builtinId="54" customBuiltin="true" name="Обычный 15 3 2 2 2 2" xfId="175"/>
    <cellStyle builtinId="54" customBuiltin="true" name="Обычный 15 3 2 2 3" xfId="176"/>
    <cellStyle builtinId="54" customBuiltin="true" name="Обычный 15 3 2 3" xfId="177"/>
    <cellStyle builtinId="54" customBuiltin="true" name="Обычный 15 3 2 3 2" xfId="178"/>
    <cellStyle builtinId="54" customBuiltin="true" name="Обычный 15 3 2 3 2 2" xfId="179"/>
    <cellStyle builtinId="54" customBuiltin="true" name="Обычный 15 3 2 3 3" xfId="180"/>
    <cellStyle builtinId="54" customBuiltin="true" name="Обычный 15 3 2 4" xfId="181"/>
    <cellStyle builtinId="54" customBuiltin="true" name="Обычный 15 3 2 4 2" xfId="182"/>
    <cellStyle builtinId="54" customBuiltin="true" name="Обычный 15 3 2 5" xfId="183"/>
    <cellStyle builtinId="54" customBuiltin="true" name="Обычный 15 3 3" xfId="184"/>
    <cellStyle builtinId="54" customBuiltin="true" name="Обычный 15 3 3 2" xfId="185"/>
    <cellStyle builtinId="54" customBuiltin="true" name="Обычный 15 3 3 2 2" xfId="186"/>
    <cellStyle builtinId="54" customBuiltin="true" name="Обычный 15 3 3 3" xfId="187"/>
    <cellStyle builtinId="54" customBuiltin="true" name="Обычный 15 3 4" xfId="188"/>
    <cellStyle builtinId="54" customBuiltin="true" name="Обычный 15 3 4 2" xfId="189"/>
    <cellStyle builtinId="54" customBuiltin="true" name="Обычный 15 3 4 2 2" xfId="190"/>
    <cellStyle builtinId="54" customBuiltin="true" name="Обычный 15 3 4 3" xfId="191"/>
    <cellStyle builtinId="54" customBuiltin="true" name="Обычный 15 3 5" xfId="192"/>
    <cellStyle builtinId="54" customBuiltin="true" name="Обычный 15 3 5 2" xfId="193"/>
    <cellStyle builtinId="54" customBuiltin="true" name="Обычный 15 3 6" xfId="194"/>
    <cellStyle builtinId="54" customBuiltin="true" name="Обычный 15 4" xfId="195"/>
    <cellStyle builtinId="54" customBuiltin="true" name="Обычный 15 4 2" xfId="196"/>
    <cellStyle builtinId="54" customBuiltin="true" name="Обычный 15 4 2 2" xfId="197"/>
    <cellStyle builtinId="54" customBuiltin="true" name="Обычный 15 4 3" xfId="198"/>
    <cellStyle builtinId="54" customBuiltin="true" name="Обычный 15 5" xfId="199"/>
    <cellStyle builtinId="54" customBuiltin="true" name="Обычный 15 5 2" xfId="200"/>
    <cellStyle builtinId="54" customBuiltin="true" name="Обычный 15 5 2 2" xfId="201"/>
    <cellStyle builtinId="54" customBuiltin="true" name="Обычный 15 5 3" xfId="202"/>
    <cellStyle builtinId="54" customBuiltin="true" name="Обычный 15 6" xfId="203"/>
    <cellStyle builtinId="54" customBuiltin="true" name="Обычный 15 6 2" xfId="204"/>
    <cellStyle builtinId="54" customBuiltin="true" name="Обычный 15 7" xfId="205"/>
    <cellStyle builtinId="54" customBuiltin="true" name="Обычный 16" xfId="206"/>
    <cellStyle builtinId="54" customBuiltin="true" name="Обычный 16 2" xfId="207"/>
    <cellStyle builtinId="54" customBuiltin="true" name="Обычный 16 2 2" xfId="208"/>
    <cellStyle builtinId="54" customBuiltin="true" name="Обычный 16 2 2 2" xfId="209"/>
    <cellStyle builtinId="54" customBuiltin="true" name="Обычный 16 2 2 2 2" xfId="210"/>
    <cellStyle builtinId="54" customBuiltin="true" name="Обычный 16 2 2 2 2 2" xfId="211"/>
    <cellStyle builtinId="54" customBuiltin="true" name="Обычный 16 2 2 2 2 2 2" xfId="212"/>
    <cellStyle builtinId="54" customBuiltin="true" name="Обычный 16 2 2 2 2 3" xfId="213"/>
    <cellStyle builtinId="54" customBuiltin="true" name="Обычный 16 2 2 2 3" xfId="214"/>
    <cellStyle builtinId="54" customBuiltin="true" name="Обычный 16 2 2 2 3 2" xfId="215"/>
    <cellStyle builtinId="54" customBuiltin="true" name="Обычный 16 2 2 2 3 2 2" xfId="216"/>
    <cellStyle builtinId="54" customBuiltin="true" name="Обычный 16 2 2 2 3 3" xfId="217"/>
    <cellStyle builtinId="54" customBuiltin="true" name="Обычный 16 2 2 2 4" xfId="218"/>
    <cellStyle builtinId="54" customBuiltin="true" name="Обычный 16 2 2 2 4 2" xfId="219"/>
    <cellStyle builtinId="54" customBuiltin="true" name="Обычный 16 2 2 2 5" xfId="220"/>
    <cellStyle builtinId="54" customBuiltin="true" name="Обычный 16 2 2 3" xfId="221"/>
    <cellStyle builtinId="54" customBuiltin="true" name="Обычный 16 2 2 3 2" xfId="222"/>
    <cellStyle builtinId="54" customBuiltin="true" name="Обычный 16 2 2 3 2 2" xfId="223"/>
    <cellStyle builtinId="54" customBuiltin="true" name="Обычный 16 2 2 3 3" xfId="224"/>
    <cellStyle builtinId="54" customBuiltin="true" name="Обычный 16 2 2 4" xfId="225"/>
    <cellStyle builtinId="54" customBuiltin="true" name="Обычный 16 2 2 4 2" xfId="226"/>
    <cellStyle builtinId="54" customBuiltin="true" name="Обычный 16 2 2 4 2 2" xfId="227"/>
    <cellStyle builtinId="54" customBuiltin="true" name="Обычный 16 2 2 4 3" xfId="228"/>
    <cellStyle builtinId="54" customBuiltin="true" name="Обычный 16 2 2 5" xfId="229"/>
    <cellStyle builtinId="54" customBuiltin="true" name="Обычный 16 2 2 5 2" xfId="230"/>
    <cellStyle builtinId="54" customBuiltin="true" name="Обычный 16 2 2 6" xfId="231"/>
    <cellStyle builtinId="54" customBuiltin="true" name="Обычный 16 2 3" xfId="232"/>
    <cellStyle builtinId="54" customBuiltin="true" name="Обычный 16 2 3 2" xfId="233"/>
    <cellStyle builtinId="54" customBuiltin="true" name="Обычный 16 2 3 2 2" xfId="234"/>
    <cellStyle builtinId="54" customBuiltin="true" name="Обычный 16 2 3 3" xfId="235"/>
    <cellStyle builtinId="54" customBuiltin="true" name="Обычный 16 2 4" xfId="236"/>
    <cellStyle builtinId="54" customBuiltin="true" name="Обычный 16 2 4 2" xfId="237"/>
    <cellStyle builtinId="54" customBuiltin="true" name="Обычный 16 2 4 2 2" xfId="238"/>
    <cellStyle builtinId="54" customBuiltin="true" name="Обычный 16 2 4 3" xfId="239"/>
    <cellStyle builtinId="54" customBuiltin="true" name="Обычный 16 2 5" xfId="240"/>
    <cellStyle builtinId="54" customBuiltin="true" name="Обычный 16 2 5 2" xfId="241"/>
    <cellStyle builtinId="54" customBuiltin="true" name="Обычный 16 2 6" xfId="242"/>
    <cellStyle builtinId="54" customBuiltin="true" name="Обычный 16 3" xfId="243"/>
    <cellStyle builtinId="54" customBuiltin="true" name="Обычный 16 3 2" xfId="244"/>
    <cellStyle builtinId="54" customBuiltin="true" name="Обычный 16 3 2 2" xfId="245"/>
    <cellStyle builtinId="54" customBuiltin="true" name="Обычный 16 3 2 2 2" xfId="246"/>
    <cellStyle builtinId="54" customBuiltin="true" name="Обычный 16 3 2 2 2 2" xfId="247"/>
    <cellStyle builtinId="54" customBuiltin="true" name="Обычный 16 3 2 2 3" xfId="248"/>
    <cellStyle builtinId="54" customBuiltin="true" name="Обычный 16 3 2 3" xfId="249"/>
    <cellStyle builtinId="54" customBuiltin="true" name="Обычный 16 3 2 3 2" xfId="250"/>
    <cellStyle builtinId="54" customBuiltin="true" name="Обычный 16 3 2 3 2 2" xfId="251"/>
    <cellStyle builtinId="54" customBuiltin="true" name="Обычный 16 3 2 3 3" xfId="252"/>
    <cellStyle builtinId="54" customBuiltin="true" name="Обычный 16 3 2 4" xfId="253"/>
    <cellStyle builtinId="54" customBuiltin="true" name="Обычный 16 3 2 4 2" xfId="254"/>
    <cellStyle builtinId="54" customBuiltin="true" name="Обычный 16 3 2 5" xfId="255"/>
    <cellStyle builtinId="54" customBuiltin="true" name="Обычный 16 3 3" xfId="256"/>
    <cellStyle builtinId="54" customBuiltin="true" name="Обычный 16 3 3 2" xfId="257"/>
    <cellStyle builtinId="54" customBuiltin="true" name="Обычный 16 3 3 2 2" xfId="258"/>
    <cellStyle builtinId="54" customBuiltin="true" name="Обычный 16 3 3 3" xfId="259"/>
    <cellStyle builtinId="54" customBuiltin="true" name="Обычный 16 3 4" xfId="260"/>
    <cellStyle builtinId="54" customBuiltin="true" name="Обычный 16 3 4 2" xfId="261"/>
    <cellStyle builtinId="54" customBuiltin="true" name="Обычный 16 3 4 2 2" xfId="262"/>
    <cellStyle builtinId="54" customBuiltin="true" name="Обычный 16 3 4 3" xfId="263"/>
    <cellStyle builtinId="54" customBuiltin="true" name="Обычный 16 3 5" xfId="264"/>
    <cellStyle builtinId="54" customBuiltin="true" name="Обычный 16 3 5 2" xfId="265"/>
    <cellStyle builtinId="54" customBuiltin="true" name="Обычный 16 3 6" xfId="266"/>
    <cellStyle builtinId="54" customBuiltin="true" name="Обычный 16 4" xfId="267"/>
    <cellStyle builtinId="54" customBuiltin="true" name="Обычный 16 4 2" xfId="268"/>
    <cellStyle builtinId="54" customBuiltin="true" name="Обычный 16 4 2 2" xfId="269"/>
    <cellStyle builtinId="54" customBuiltin="true" name="Обычный 16 4 2 2 2" xfId="270"/>
    <cellStyle builtinId="54" customBuiltin="true" name="Обычный 16 4 2 3" xfId="271"/>
    <cellStyle builtinId="54" customBuiltin="true" name="Обычный 16 4 3" xfId="272"/>
    <cellStyle builtinId="54" customBuiltin="true" name="Обычный 16 4 3 2" xfId="273"/>
    <cellStyle builtinId="54" customBuiltin="true" name="Обычный 16 4 3 2 2" xfId="274"/>
    <cellStyle builtinId="54" customBuiltin="true" name="Обычный 16 4 3 3" xfId="275"/>
    <cellStyle builtinId="54" customBuiltin="true" name="Обычный 16 4 4" xfId="276"/>
    <cellStyle builtinId="54" customBuiltin="true" name="Обычный 16 4 4 2" xfId="277"/>
    <cellStyle builtinId="54" customBuiltin="true" name="Обычный 16 4 5" xfId="278"/>
    <cellStyle builtinId="54" customBuiltin="true" name="Обычный 16 5" xfId="279"/>
    <cellStyle builtinId="54" customBuiltin="true" name="Обычный 16 5 2" xfId="280"/>
    <cellStyle builtinId="54" customBuiltin="true" name="Обычный 16 5 2 2" xfId="281"/>
    <cellStyle builtinId="54" customBuiltin="true" name="Обычный 16 5 2 2 2" xfId="282"/>
    <cellStyle builtinId="54" customBuiltin="true" name="Обычный 16 5 2 2 2 2" xfId="283"/>
    <cellStyle builtinId="54" customBuiltin="true" name="Обычный 16 5 2 2 2 2 2" xfId="284"/>
    <cellStyle builtinId="54" customBuiltin="true" name="Обычный 16 5 2 2 2 2 2 2" xfId="285"/>
    <cellStyle builtinId="54" customBuiltin="true" name="Обычный 16 5 2 2 2 2 2 2 2" xfId="286"/>
    <cellStyle builtinId="54" customBuiltin="true" name="Обычный 16 5 2 2 2 2 2 3" xfId="287"/>
    <cellStyle builtinId="54" customBuiltin="true" name="Обычный 16 5 2 2 2 2 3" xfId="288"/>
    <cellStyle builtinId="54" customBuiltin="true" name="Обычный 16 5 2 2 2 2 3 2" xfId="289"/>
    <cellStyle builtinId="54" customBuiltin="true" name="Обычный 16 5 2 2 2 2 3 2 2" xfId="290"/>
    <cellStyle builtinId="54" customBuiltin="true" name="Обычный 16 5 2 2 2 2 3 2 2 2" xfId="291"/>
    <cellStyle builtinId="54" customBuiltin="true" name="Обычный 16 5 2 2 2 2 3 2 3" xfId="292"/>
    <cellStyle builtinId="54" customBuiltin="true" name="Обычный 16 5 2 2 2 2 3 3" xfId="293"/>
    <cellStyle builtinId="54" customBuiltin="true" name="Обычный 16 5 2 2 2 2 3 3 2" xfId="294"/>
    <cellStyle builtinId="54" customBuiltin="true" name="Обычный 16 5 2 2 2 2 3 4" xfId="295"/>
    <cellStyle builtinId="54" customBuiltin="true" name="Обычный 16 5 2 2 2 2 4" xfId="296"/>
    <cellStyle builtinId="54" customBuiltin="true" name="Обычный 16 5 2 2 2 2 4 2" xfId="297"/>
    <cellStyle builtinId="54" customBuiltin="true" name="Обычный 16 5 2 2 2 2 5" xfId="298"/>
    <cellStyle builtinId="54" customBuiltin="true" name="Обычный 16 5 2 2 2 3" xfId="299"/>
    <cellStyle builtinId="54" customBuiltin="true" name="Обычный 16 5 2 2 2 3 2" xfId="300"/>
    <cellStyle builtinId="54" customBuiltin="true" name="Обычный 16 5 2 2 2 3 2 2" xfId="301"/>
    <cellStyle builtinId="54" customBuiltin="true" name="Обычный 16 5 2 2 2 3 3" xfId="302"/>
    <cellStyle builtinId="54" customBuiltin="true" name="Обычный 16 5 2 2 2 4" xfId="303"/>
    <cellStyle builtinId="54" customBuiltin="true" name="Обычный 16 5 2 2 2 4 2" xfId="304"/>
    <cellStyle builtinId="54" customBuiltin="true" name="Обычный 16 5 2 2 2 5" xfId="305"/>
    <cellStyle builtinId="54" customBuiltin="true" name="Обычный 16 5 2 2 3" xfId="306"/>
    <cellStyle builtinId="54" customBuiltin="true" name="Обычный 16 5 2 2 3 2" xfId="307"/>
    <cellStyle builtinId="54" customBuiltin="true" name="Обычный 16 5 2 2 3 2 2" xfId="308"/>
    <cellStyle builtinId="54" customBuiltin="true" name="Обычный 16 5 2 2 3 2 2 2" xfId="309"/>
    <cellStyle builtinId="54" customBuiltin="true" name="Обычный 16 5 2 2 3 2 3" xfId="310"/>
    <cellStyle builtinId="54" customBuiltin="true" name="Обычный 16 5 2 2 3 3" xfId="311"/>
    <cellStyle builtinId="54" customBuiltin="true" name="Обычный 16 5 2 2 3 3 2" xfId="312"/>
    <cellStyle builtinId="54" customBuiltin="true" name="Обычный 16 5 2 2 3 4" xfId="313"/>
    <cellStyle builtinId="54" customBuiltin="true" name="Обычный 16 5 2 2 4" xfId="314"/>
    <cellStyle builtinId="54" customBuiltin="true" name="Обычный 16 5 2 2 4 2" xfId="315"/>
    <cellStyle builtinId="54" customBuiltin="true" name="Обычный 16 5 2 2 4 2 2" xfId="316"/>
    <cellStyle builtinId="54" customBuiltin="true" name="Обычный 16 5 2 2 4 3" xfId="317"/>
    <cellStyle builtinId="54" customBuiltin="true" name="Обычный 16 5 2 2 5" xfId="318"/>
    <cellStyle builtinId="54" customBuiltin="true" name="Обычный 16 5 2 2 5 2" xfId="319"/>
    <cellStyle builtinId="54" customBuiltin="true" name="Обычный 16 5 2 2 6" xfId="320"/>
    <cellStyle builtinId="54" customBuiltin="true" name="Обычный 16 5 2 3" xfId="321"/>
    <cellStyle builtinId="54" customBuiltin="true" name="Обычный 16 5 2 3 2" xfId="322"/>
    <cellStyle builtinId="54" customBuiltin="true" name="Обычный 16 5 2 3 2 2" xfId="323"/>
    <cellStyle builtinId="54" customBuiltin="true" name="Обычный 16 5 2 3 3" xfId="324"/>
    <cellStyle builtinId="54" customBuiltin="true" name="Обычный 16 5 2 4" xfId="325"/>
    <cellStyle builtinId="54" customBuiltin="true" name="Обычный 16 5 2 4 2" xfId="326"/>
    <cellStyle builtinId="54" customBuiltin="true" name="Обычный 16 5 2 4 2 2" xfId="327"/>
    <cellStyle builtinId="54" customBuiltin="true" name="Обычный 16 5 2 4 3" xfId="328"/>
    <cellStyle builtinId="54" customBuiltin="true" name="Обычный 16 5 2 5" xfId="329"/>
    <cellStyle builtinId="54" customBuiltin="true" name="Обычный 16 5 2 5 2" xfId="330"/>
    <cellStyle builtinId="54" customBuiltin="true" name="Обычный 16 5 2 6" xfId="331"/>
    <cellStyle builtinId="54" customBuiltin="true" name="Обычный 16 5 3" xfId="332"/>
    <cellStyle builtinId="54" customBuiltin="true" name="Обычный 16 5 3 2" xfId="333"/>
    <cellStyle builtinId="54" customBuiltin="true" name="Обычный 16 5 3 2 2" xfId="334"/>
    <cellStyle builtinId="54" customBuiltin="true" name="Обычный 16 5 3 3" xfId="335"/>
    <cellStyle builtinId="54" customBuiltin="true" name="Обычный 16 5 4" xfId="336"/>
    <cellStyle builtinId="54" customBuiltin="true" name="Обычный 16 5 4 2" xfId="337"/>
    <cellStyle builtinId="54" customBuiltin="true" name="Обычный 16 5 4 2 2" xfId="338"/>
    <cellStyle builtinId="54" customBuiltin="true" name="Обычный 16 5 4 3" xfId="339"/>
    <cellStyle builtinId="54" customBuiltin="true" name="Обычный 16 5 5" xfId="340"/>
    <cellStyle builtinId="54" customBuiltin="true" name="Обычный 16 5 5 2" xfId="341"/>
    <cellStyle builtinId="54" customBuiltin="true" name="Обычный 16 5 6" xfId="342"/>
    <cellStyle builtinId="54" customBuiltin="true" name="Обычный 16 6" xfId="343"/>
    <cellStyle builtinId="54" customBuiltin="true" name="Обычный 16 6 2" xfId="344"/>
    <cellStyle builtinId="54" customBuiltin="true" name="Обычный 16 6 2 2" xfId="345"/>
    <cellStyle builtinId="54" customBuiltin="true" name="Обычный 16 6 3" xfId="346"/>
    <cellStyle builtinId="54" customBuiltin="true" name="Обычный 16 7" xfId="347"/>
    <cellStyle builtinId="54" customBuiltin="true" name="Обычный 16 7 2" xfId="348"/>
    <cellStyle builtinId="54" customBuiltin="true" name="Обычный 16 7 2 2" xfId="349"/>
    <cellStyle builtinId="54" customBuiltin="true" name="Обычный 16 7 3" xfId="350"/>
    <cellStyle builtinId="54" customBuiltin="true" name="Обычный 16 8" xfId="351"/>
    <cellStyle builtinId="54" customBuiltin="true" name="Обычный 16 8 2" xfId="352"/>
    <cellStyle builtinId="54" customBuiltin="true" name="Обычный 16 9" xfId="353"/>
    <cellStyle builtinId="54" customBuiltin="true" name="Обычный 17" xfId="354"/>
    <cellStyle builtinId="54" customBuiltin="true" name="Обычный 17 2" xfId="355"/>
    <cellStyle builtinId="54" customBuiltin="true" name="Обычный 17 2 2" xfId="356"/>
    <cellStyle builtinId="54" customBuiltin="true" name="Обычный 17 2 2 2" xfId="357"/>
    <cellStyle builtinId="54" customBuiltin="true" name="Обычный 17 2 2 2 2" xfId="358"/>
    <cellStyle builtinId="54" customBuiltin="true" name="Обычный 17 2 2 3" xfId="359"/>
    <cellStyle builtinId="54" customBuiltin="true" name="Обычный 17 2 3" xfId="360"/>
    <cellStyle builtinId="54" customBuiltin="true" name="Обычный 17 2 3 2" xfId="361"/>
    <cellStyle builtinId="54" customBuiltin="true" name="Обычный 17 2 3 2 2" xfId="362"/>
    <cellStyle builtinId="54" customBuiltin="true" name="Обычный 17 2 3 3" xfId="363"/>
    <cellStyle builtinId="54" customBuiltin="true" name="Обычный 17 2 4" xfId="364"/>
    <cellStyle builtinId="54" customBuiltin="true" name="Обычный 17 2 4 2" xfId="365"/>
    <cellStyle builtinId="54" customBuiltin="true" name="Обычный 17 2 5" xfId="366"/>
    <cellStyle builtinId="54" customBuiltin="true" name="Обычный 17 3" xfId="367"/>
    <cellStyle builtinId="54" customBuiltin="true" name="Обычный 17 3 2" xfId="368"/>
    <cellStyle builtinId="54" customBuiltin="true" name="Обычный 17 3 2 2" xfId="369"/>
    <cellStyle builtinId="54" customBuiltin="true" name="Обычный 17 3 3" xfId="370"/>
    <cellStyle builtinId="54" customBuiltin="true" name="Обычный 17 4" xfId="371"/>
    <cellStyle builtinId="54" customBuiltin="true" name="Обычный 17 4 2" xfId="372"/>
    <cellStyle builtinId="54" customBuiltin="true" name="Обычный 17 4 2 2" xfId="373"/>
    <cellStyle builtinId="54" customBuiltin="true" name="Обычный 17 4 3" xfId="374"/>
    <cellStyle builtinId="54" customBuiltin="true" name="Обычный 17 5" xfId="375"/>
    <cellStyle builtinId="54" customBuiltin="true" name="Обычный 17 5 2" xfId="376"/>
    <cellStyle builtinId="54" customBuiltin="true" name="Обычный 17 5 3" xfId="377"/>
    <cellStyle builtinId="54" customBuiltin="true" name="Обычный 17 5 4" xfId="378"/>
    <cellStyle builtinId="54" customBuiltin="true" name="Обычный 17 6" xfId="379"/>
    <cellStyle builtinId="54" customBuiltin="true" name="Обычный 17 6 2" xfId="380"/>
    <cellStyle builtinId="54" customBuiltin="true" name="Обычный 17 7" xfId="381"/>
    <cellStyle builtinId="54" customBuiltin="true" name="Обычный 17 8" xfId="382"/>
    <cellStyle builtinId="54" customBuiltin="true" name="Обычный 18" xfId="383"/>
    <cellStyle builtinId="54" customBuiltin="true" name="Обычный 18 2" xfId="384"/>
    <cellStyle builtinId="54" customBuiltin="true" name="Обычный 18 2 2" xfId="385"/>
    <cellStyle builtinId="54" customBuiltin="true" name="Обычный 18 2 2 2" xfId="386"/>
    <cellStyle builtinId="54" customBuiltin="true" name="Обычный 18 2 2 2 2" xfId="387"/>
    <cellStyle builtinId="54" customBuiltin="true" name="Обычный 18 2 2 3" xfId="388"/>
    <cellStyle builtinId="54" customBuiltin="true" name="Обычный 18 2 2 3 2" xfId="389"/>
    <cellStyle builtinId="54" customBuiltin="true" name="Обычный 18 2 3" xfId="390"/>
    <cellStyle builtinId="54" customBuiltin="true" name="Обычный 18 2 3 2" xfId="391"/>
    <cellStyle builtinId="54" customBuiltin="true" name="Обычный 18 2 3 2 2" xfId="392"/>
    <cellStyle builtinId="54" customBuiltin="true" name="Обычный 18 2 3 2 2 2" xfId="393"/>
    <cellStyle builtinId="54" customBuiltin="true" name="Обычный 18 2 3 2 2 2 2" xfId="394"/>
    <cellStyle builtinId="54" customBuiltin="true" name="Обычный 18 2 3 2 2 2 2 2" xfId="395"/>
    <cellStyle builtinId="54" customBuiltin="true" name="Обычный 18 2 3 2 2 2 2 2 2" xfId="396"/>
    <cellStyle builtinId="54" customBuiltin="true" name="Обычный 18 2 3 2 2 2 2 3" xfId="397"/>
    <cellStyle builtinId="54" customBuiltin="true" name="Обычный 18 2 3 2 2 2 3" xfId="398"/>
    <cellStyle builtinId="54" customBuiltin="true" name="Обычный 18 2 3 2 2 2 3 2" xfId="399"/>
    <cellStyle builtinId="54" customBuiltin="true" name="Обычный 18 2 3 2 2 2 4" xfId="400"/>
    <cellStyle builtinId="54" customBuiltin="true" name="Обычный 18 2 3 2 2 2 4 2" xfId="401"/>
    <cellStyle builtinId="54" customBuiltin="true" name="Обычный 18 2 3 2 2 2 4 5" xfId="402"/>
    <cellStyle builtinId="54" customBuiltin="true" name="Обычный 18 2 3 2 2 2 5" xfId="403"/>
    <cellStyle builtinId="54" customBuiltin="true" name="Обычный 18 2 3 2 2 2 5 2" xfId="404"/>
    <cellStyle builtinId="54" customBuiltin="true" name="Обычный 18 2 3 2 2 2 5 2 2" xfId="405"/>
    <cellStyle builtinId="54" customBuiltin="true" name="Обычный 18 2 3 2 2 2 5 2 2 2" xfId="406"/>
    <cellStyle builtinId="54" customBuiltin="true" name="Обычный 18 2 3 2 2 2 5 2 2 2 3 2 2 2 8" xfId="407"/>
    <cellStyle builtinId="54" customBuiltin="true" name="Обычный 18 2 3 2 2 2 6" xfId="408"/>
    <cellStyle builtinId="54" customBuiltin="true" name="Обычный 18 2 3 2 2 3" xfId="409"/>
    <cellStyle builtinId="54" customBuiltin="true" name="Обычный 18 2 3 2 2 3 2" xfId="410"/>
    <cellStyle builtinId="54" customBuiltin="true" name="Обычный 18 2 3 2 2 3 2 2" xfId="411"/>
    <cellStyle builtinId="54" customBuiltin="true" name="Обычный 18 2 3 2 2 3 3" xfId="412"/>
    <cellStyle builtinId="54" customBuiltin="true" name="Обычный 18 2 3 2 2 4" xfId="413"/>
    <cellStyle builtinId="54" customBuiltin="true" name="Обычный 18 2 3 2 2 4 2" xfId="414"/>
    <cellStyle builtinId="54" customBuiltin="true" name="Обычный 18 2 3 2 2 5" xfId="415"/>
    <cellStyle builtinId="54" customBuiltin="true" name="Обычный 18 2 3 2 3" xfId="416"/>
    <cellStyle builtinId="54" customBuiltin="true" name="Обычный 18 2 3 2 3 2" xfId="417"/>
    <cellStyle builtinId="54" customBuiltin="true" name="Обычный 18 2 3 2 3 2 2" xfId="418"/>
    <cellStyle builtinId="54" customBuiltin="true" name="Обычный 18 2 3 2 3 3" xfId="419"/>
    <cellStyle builtinId="54" customBuiltin="true" name="Обычный 18 2 3 2 4" xfId="420"/>
    <cellStyle builtinId="54" customBuiltin="true" name="Обычный 18 2 3 2 4 2" xfId="421"/>
    <cellStyle builtinId="54" customBuiltin="true" name="Обычный 18 2 3 2 5" xfId="422"/>
    <cellStyle builtinId="54" customBuiltin="true" name="Обычный 18 2 3 3" xfId="423"/>
    <cellStyle builtinId="54" customBuiltin="true" name="Обычный 18 2 3 3 2" xfId="424"/>
    <cellStyle builtinId="54" customBuiltin="true" name="Обычный 18 2 3 3 2 2" xfId="425"/>
    <cellStyle builtinId="54" customBuiltin="true" name="Обычный 18 2 3 3 3" xfId="426"/>
    <cellStyle builtinId="54" customBuiltin="true" name="Обычный 18 2 3 4" xfId="427"/>
    <cellStyle builtinId="54" customBuiltin="true" name="Обычный 18 2 3 4 2" xfId="428"/>
    <cellStyle builtinId="54" customBuiltin="true" name="Обычный 18 2 3 5" xfId="429"/>
    <cellStyle builtinId="54" customBuiltin="true" name="Обычный 18 2 4" xfId="430"/>
    <cellStyle builtinId="54" customBuiltin="true" name="Обычный 18 2 4 2" xfId="431"/>
    <cellStyle builtinId="54" customBuiltin="true" name="Обычный 18 2 4 2 2" xfId="432"/>
    <cellStyle builtinId="54" customBuiltin="true" name="Обычный 18 2 4 3" xfId="433"/>
    <cellStyle builtinId="54" customBuiltin="true" name="Обычный 18 2 5" xfId="434"/>
    <cellStyle builtinId="54" customBuiltin="true" name="Обычный 18 2 5 2" xfId="435"/>
    <cellStyle builtinId="54" customBuiltin="true" name="Обычный 18 2 5 2 2" xfId="436"/>
    <cellStyle builtinId="54" customBuiltin="true" name="Обычный 18 2 5 3" xfId="437"/>
    <cellStyle builtinId="54" customBuiltin="true" name="Обычный 18 2 6" xfId="438"/>
    <cellStyle builtinId="54" customBuiltin="true" name="Обычный 18 2 6 2" xfId="439"/>
    <cellStyle builtinId="54" customBuiltin="true" name="Обычный 18 2 7" xfId="440"/>
    <cellStyle builtinId="54" customBuiltin="true" name="Обычный 18 3" xfId="441"/>
    <cellStyle builtinId="54" customBuiltin="true" name="Обычный 18 3 2" xfId="442"/>
    <cellStyle builtinId="54" customBuiltin="true" name="Обычный 18 3 2 2" xfId="443"/>
    <cellStyle builtinId="54" customBuiltin="true" name="Обычный 18 3 2 2 2" xfId="444"/>
    <cellStyle builtinId="54" customBuiltin="true" name="Обычный 18 3 2 3" xfId="445"/>
    <cellStyle builtinId="54" customBuiltin="true" name="Обычный 18 3 3" xfId="446"/>
    <cellStyle builtinId="54" customBuiltin="true" name="Обычный 18 3 3 2" xfId="447"/>
    <cellStyle builtinId="54" customBuiltin="true" name="Обычный 18 3 3 2 2" xfId="448"/>
    <cellStyle builtinId="54" customBuiltin="true" name="Обычный 18 3 3 3" xfId="449"/>
    <cellStyle builtinId="54" customBuiltin="true" name="Обычный 18 3 4" xfId="450"/>
    <cellStyle builtinId="54" customBuiltin="true" name="Обычный 18 3 4 2" xfId="451"/>
    <cellStyle builtinId="54" customBuiltin="true" name="Обычный 18 3 5" xfId="452"/>
    <cellStyle builtinId="54" customBuiltin="true" name="Обычный 18 4" xfId="453"/>
    <cellStyle builtinId="54" customBuiltin="true" name="Обычный 18 4 2" xfId="454"/>
    <cellStyle builtinId="54" customBuiltin="true" name="Обычный 18 4 2 2" xfId="455"/>
    <cellStyle builtinId="54" customBuiltin="true" name="Обычный 18 4 2 2 2" xfId="456"/>
    <cellStyle builtinId="54" customBuiltin="true" name="Обычный 18 4 2 2 2 2" xfId="457"/>
    <cellStyle builtinId="54" customBuiltin="true" name="Обычный 18 4 2 2 2 2 2" xfId="458"/>
    <cellStyle builtinId="54" customBuiltin="true" name="Обычный 18 4 2 2 2 3" xfId="459"/>
    <cellStyle builtinId="54" customBuiltin="true" name="Обычный 18 4 2 2 3" xfId="460"/>
    <cellStyle builtinId="54" customBuiltin="true" name="Обычный 18 4 2 2 3 2" xfId="461"/>
    <cellStyle builtinId="54" customBuiltin="true" name="Обычный 18 4 2 2 3 2 2" xfId="462"/>
    <cellStyle builtinId="54" customBuiltin="true" name="Обычный 18 4 2 2 3 3" xfId="463"/>
    <cellStyle builtinId="54" customBuiltin="true" name="Обычный 18 4 2 2 4" xfId="464"/>
    <cellStyle builtinId="54" customBuiltin="true" name="Обычный 18 4 2 2 4 2" xfId="465"/>
    <cellStyle builtinId="54" customBuiltin="true" name="Обычный 18 4 2 2 5" xfId="466"/>
    <cellStyle builtinId="54" customBuiltin="true" name="Обычный 18 4 2 3" xfId="467"/>
    <cellStyle builtinId="54" customBuiltin="true" name="Обычный 18 4 2 3 2" xfId="468"/>
    <cellStyle builtinId="54" customBuiltin="true" name="Обычный 18 4 2 3 2 2" xfId="469"/>
    <cellStyle builtinId="54" customBuiltin="true" name="Обычный 18 4 2 3 3" xfId="470"/>
    <cellStyle builtinId="54" customBuiltin="true" name="Обычный 18 4 2 4" xfId="471"/>
    <cellStyle builtinId="54" customBuiltin="true" name="Обычный 18 4 2 4 2" xfId="472"/>
    <cellStyle builtinId="54" customBuiltin="true" name="Обычный 18 4 2 5" xfId="473"/>
    <cellStyle builtinId="54" customBuiltin="true" name="Обычный 18 4 3" xfId="474"/>
    <cellStyle builtinId="54" customBuiltin="true" name="Обычный 18 4 3 2" xfId="475"/>
    <cellStyle builtinId="54" customBuiltin="true" name="Обычный 18 4 3 2 2" xfId="476"/>
    <cellStyle builtinId="54" customBuiltin="true" name="Обычный 18 4 3 3" xfId="477"/>
    <cellStyle builtinId="54" customBuiltin="true" name="Обычный 18 4 4" xfId="478"/>
    <cellStyle builtinId="54" customBuiltin="true" name="Обычный 18 4 4 2" xfId="479"/>
    <cellStyle builtinId="54" customBuiltin="true" name="Обычный 18 4 4 2 2" xfId="480"/>
    <cellStyle builtinId="54" customBuiltin="true" name="Обычный 18 4 4 3" xfId="481"/>
    <cellStyle builtinId="54" customBuiltin="true" name="Обычный 18 4 5" xfId="482"/>
    <cellStyle builtinId="54" customBuiltin="true" name="Обычный 18 4 5 2" xfId="483"/>
    <cellStyle builtinId="54" customBuiltin="true" name="Обычный 18 4 6" xfId="484"/>
    <cellStyle builtinId="54" customBuiltin="true" name="Обычный 18 5" xfId="485"/>
    <cellStyle builtinId="54" customBuiltin="true" name="Обычный 18 5 2" xfId="486"/>
    <cellStyle builtinId="54" customBuiltin="true" name="Обычный 18 5 2 2" xfId="487"/>
    <cellStyle builtinId="54" customBuiltin="true" name="Обычный 18 5 3" xfId="488"/>
    <cellStyle builtinId="54" customBuiltin="true" name="Обычный 18 6" xfId="489"/>
    <cellStyle builtinId="54" customBuiltin="true" name="Обычный 18 6 2" xfId="490"/>
    <cellStyle builtinId="54" customBuiltin="true" name="Обычный 18 6 2 2" xfId="491"/>
    <cellStyle builtinId="54" customBuiltin="true" name="Обычный 18 6 3" xfId="492"/>
    <cellStyle builtinId="54" customBuiltin="true" name="Обычный 18 7" xfId="493"/>
    <cellStyle builtinId="54" customBuiltin="true" name="Обычный 18 7 2" xfId="494"/>
    <cellStyle builtinId="54" customBuiltin="true" name="Обычный 18 8" xfId="495"/>
    <cellStyle builtinId="54" customBuiltin="true" name="Обычный 19" xfId="496"/>
    <cellStyle builtinId="54" customBuiltin="true" name="Обычный 19 2" xfId="497"/>
    <cellStyle builtinId="54" customBuiltin="true" name="Обычный 19 2 2" xfId="498"/>
    <cellStyle builtinId="54" customBuiltin="true" name="Обычный 19 3" xfId="499"/>
    <cellStyle builtinId="54" customBuiltin="true" name="Обычный 19 4" xfId="500"/>
    <cellStyle builtinId="54" customBuiltin="true" name="Обычный 2" xfId="501"/>
    <cellStyle builtinId="54" customBuiltin="true" name="Обычный 2 10" xfId="502"/>
    <cellStyle builtinId="54" customBuiltin="true" name="Обычный 2 10 10" xfId="503"/>
    <cellStyle builtinId="54" customBuiltin="true" name="Обычный 2 10 10 2" xfId="504"/>
    <cellStyle builtinId="54" customBuiltin="true" name="Обычный 2 10 10 2 2" xfId="505"/>
    <cellStyle builtinId="54" customBuiltin="true" name="Обычный 2 10 10 2 2 2" xfId="506"/>
    <cellStyle builtinId="54" customBuiltin="true" name="Обычный 2 10 10 2 2 3" xfId="507"/>
    <cellStyle builtinId="54" customBuiltin="true" name="Обычный 2 10 10 2 2 3 2" xfId="508"/>
    <cellStyle builtinId="54" customBuiltin="true" name="Обычный 2 10 10 2 2 4" xfId="509"/>
    <cellStyle builtinId="54" customBuiltin="true" name="Обычный 2 10 10 2 3" xfId="510"/>
    <cellStyle builtinId="54" customBuiltin="true" name="Обычный 2 10 10 2 4" xfId="511"/>
    <cellStyle builtinId="54" customBuiltin="true" name="Обычный 2 10 10 2 4 2" xfId="512"/>
    <cellStyle builtinId="54" customBuiltin="true" name="Обычный 2 10 10 2 5" xfId="513"/>
    <cellStyle builtinId="54" customBuiltin="true" name="Обычный 2 10 10 3" xfId="514"/>
    <cellStyle builtinId="54" customBuiltin="true" name="Обычный 2 10 10 3 2" xfId="515"/>
    <cellStyle builtinId="54" customBuiltin="true" name="Обычный 2 10 10 4" xfId="516"/>
    <cellStyle builtinId="54" customBuiltin="true" name="Обычный 2 10 10 4 2" xfId="517"/>
    <cellStyle builtinId="54" customBuiltin="true" name="Обычный 2 10 10 5" xfId="518"/>
    <cellStyle builtinId="54" customBuiltin="true" name="Обычный 2 10 10 5 2" xfId="519"/>
    <cellStyle builtinId="54" customBuiltin="true" name="Обычный 2 10 10 5 2 2" xfId="520"/>
    <cellStyle builtinId="54" customBuiltin="true" name="Обычный 2 10 10 6" xfId="521"/>
    <cellStyle builtinId="54" customBuiltin="true" name="Обычный 2 10 11" xfId="522"/>
    <cellStyle builtinId="54" customBuiltin="true" name="Обычный 2 10 11 2" xfId="523"/>
    <cellStyle builtinId="54" customBuiltin="true" name="Обычный 2 10 11 2 2" xfId="524"/>
    <cellStyle builtinId="54" customBuiltin="true" name="Обычный 2 10 11 2 2 2" xfId="525"/>
    <cellStyle builtinId="54" customBuiltin="true" name="Обычный 2 10 11 2 3" xfId="526"/>
    <cellStyle builtinId="54" customBuiltin="true" name="Обычный 2 10 11 3" xfId="527"/>
    <cellStyle builtinId="54" customBuiltin="true" name="Обычный 2 10 11 3 2" xfId="528"/>
    <cellStyle builtinId="54" customBuiltin="true" name="Обычный 2 10 11 3 2 2" xfId="529"/>
    <cellStyle builtinId="54" customBuiltin="true" name="Обычный 2 10 11 3 2 2 2" xfId="530"/>
    <cellStyle builtinId="54" customBuiltin="true" name="Обычный 2 10 11 3 2 3" xfId="531"/>
    <cellStyle builtinId="54" customBuiltin="true" name="Обычный 2 10 11 3 2 4" xfId="532"/>
    <cellStyle builtinId="54" customBuiltin="true" name="Обычный 2 10 11 3 3" xfId="533"/>
    <cellStyle builtinId="54" customBuiltin="true" name="Обычный 2 10 11 4" xfId="534"/>
    <cellStyle builtinId="54" customBuiltin="true" name="Обычный 2 10 11 4 2" xfId="535"/>
    <cellStyle builtinId="54" customBuiltin="true" name="Обычный 2 10 11 5" xfId="536"/>
    <cellStyle builtinId="54" customBuiltin="true" name="Обычный 2 10 11 5 2" xfId="537"/>
    <cellStyle builtinId="54" customBuiltin="true" name="Обычный 2 10 11 6" xfId="538"/>
    <cellStyle builtinId="54" customBuiltin="true" name="Обычный 2 10 11 6 2" xfId="539"/>
    <cellStyle builtinId="54" customBuiltin="true" name="Обычный 2 10 11 7" xfId="540"/>
    <cellStyle builtinId="54" customBuiltin="true" name="Обычный 2 10 12" xfId="541"/>
    <cellStyle builtinId="54" customBuiltin="true" name="Обычный 2 10 12 2" xfId="542"/>
    <cellStyle builtinId="54" customBuiltin="true" name="Обычный 2 10 12 2 2" xfId="543"/>
    <cellStyle builtinId="54" customBuiltin="true" name="Обычный 2 10 12 3" xfId="544"/>
    <cellStyle builtinId="54" customBuiltin="true" name="Обычный 2 10 12 3 2" xfId="545"/>
    <cellStyle builtinId="54" customBuiltin="true" name="Обычный 2 10 12 4" xfId="546"/>
    <cellStyle builtinId="54" customBuiltin="true" name="Обычный 2 10 12 4 2" xfId="547"/>
    <cellStyle builtinId="54" customBuiltin="true" name="Обычный 2 10 12 4 3" xfId="548"/>
    <cellStyle builtinId="54" customBuiltin="true" name="Обычный 2 10 12 4 3 2" xfId="549"/>
    <cellStyle builtinId="54" customBuiltin="true" name="Обычный 2 10 12 5" xfId="550"/>
    <cellStyle builtinId="54" customBuiltin="true" name="Обычный 2 10 12 5 2" xfId="551"/>
    <cellStyle builtinId="54" customBuiltin="true" name="Обычный 2 10 12 6" xfId="552"/>
    <cellStyle builtinId="54" customBuiltin="true" name="Обычный 2 10 12 6 2" xfId="553"/>
    <cellStyle builtinId="54" customBuiltin="true" name="Обычный 2 10 12 7" xfId="554"/>
    <cellStyle builtinId="54" customBuiltin="true" name="Обычный 2 10 13" xfId="555"/>
    <cellStyle builtinId="54" customBuiltin="true" name="Обычный 2 10 13 2" xfId="556"/>
    <cellStyle builtinId="54" customBuiltin="true" name="Обычный 2 10 13 2 2" xfId="557"/>
    <cellStyle builtinId="54" customBuiltin="true" name="Обычный 2 10 13 3" xfId="558"/>
    <cellStyle builtinId="54" customBuiltin="true" name="Обычный 2 10 14" xfId="559"/>
    <cellStyle builtinId="54" customBuiltin="true" name="Обычный 2 10 14 2" xfId="560"/>
    <cellStyle builtinId="54" customBuiltin="true" name="Обычный 2 10 14 2 2" xfId="561"/>
    <cellStyle builtinId="54" customBuiltin="true" name="Обычный 2 10 14 3" xfId="562"/>
    <cellStyle builtinId="54" customBuiltin="true" name="Обычный 2 10 14 3 2" xfId="563"/>
    <cellStyle builtinId="54" customBuiltin="true" name="Обычный 2 10 14 4" xfId="564"/>
    <cellStyle builtinId="54" customBuiltin="true" name="Обычный 2 10 14 4 2" xfId="565"/>
    <cellStyle builtinId="54" customBuiltin="true" name="Обычный 2 10 14 5" xfId="566"/>
    <cellStyle builtinId="54" customBuiltin="true" name="Обычный 2 10 15" xfId="567"/>
    <cellStyle builtinId="54" customBuiltin="true" name="Обычный 2 10 15 2" xfId="568"/>
    <cellStyle builtinId="54" customBuiltin="true" name="Обычный 2 10 15 2 2" xfId="569"/>
    <cellStyle builtinId="54" customBuiltin="true" name="Обычный 2 10 15 2 2 2" xfId="570"/>
    <cellStyle builtinId="54" customBuiltin="true" name="Обычный 2 10 15 2 2 3" xfId="571"/>
    <cellStyle builtinId="54" customBuiltin="true" name="Обычный 2 10 15 2 3" xfId="572"/>
    <cellStyle builtinId="54" customBuiltin="true" name="Обычный 2 10 15 3" xfId="573"/>
    <cellStyle builtinId="54" customBuiltin="true" name="Обычный 2 10 16" xfId="574"/>
    <cellStyle builtinId="54" customBuiltin="true" name="Обычный 2 10 16 2" xfId="575"/>
    <cellStyle builtinId="54" customBuiltin="true" name="Обычный 2 10 16 2 2" xfId="576"/>
    <cellStyle builtinId="54" customBuiltin="true" name="Обычный 2 10 16 3" xfId="577"/>
    <cellStyle builtinId="54" customBuiltin="true" name="Обычный 2 10 17" xfId="578"/>
    <cellStyle builtinId="54" customBuiltin="true" name="Обычный 2 10 17 2" xfId="579"/>
    <cellStyle builtinId="54" customBuiltin="true" name="Обычный 2 10 17 2 2" xfId="580"/>
    <cellStyle builtinId="54" customBuiltin="true" name="Обычный 2 10 17 2 2 2" xfId="581"/>
    <cellStyle builtinId="54" customBuiltin="true" name="Обычный 2 10 17 2 2 3" xfId="582"/>
    <cellStyle builtinId="54" customBuiltin="true" name="Обычный 2 10 17 2 2 4" xfId="583"/>
    <cellStyle builtinId="54" customBuiltin="true" name="Обычный 2 10 17 2 3" xfId="584"/>
    <cellStyle builtinId="54" customBuiltin="true" name="Обычный 2 10 17 3" xfId="585"/>
    <cellStyle builtinId="54" customBuiltin="true" name="Обычный 2 10 18" xfId="586"/>
    <cellStyle builtinId="54" customBuiltin="true" name="Обычный 2 10 18 2" xfId="587"/>
    <cellStyle builtinId="54" customBuiltin="true" name="Обычный 2 10 19" xfId="588"/>
    <cellStyle builtinId="54" customBuiltin="true" name="Обычный 2 10 19 2" xfId="589"/>
    <cellStyle builtinId="54" customBuiltin="true" name="Обычный 2 10 2" xfId="590"/>
    <cellStyle builtinId="54" customBuiltin="true" name="Обычный 2 10 2 2" xfId="591"/>
    <cellStyle builtinId="54" customBuiltin="true" name="Обычный 2 10 2 2 10" xfId="592"/>
    <cellStyle builtinId="54" customBuiltin="true" name="Обычный 2 10 2 2 10 2" xfId="593"/>
    <cellStyle builtinId="54" customBuiltin="true" name="Обычный 2 10 2 2 11" xfId="594"/>
    <cellStyle builtinId="54" customBuiltin="true" name="Обычный 2 10 2 2 11 2" xfId="595"/>
    <cellStyle builtinId="54" customBuiltin="true" name="Обычный 2 10 2 2 11 2 2" xfId="596"/>
    <cellStyle builtinId="54" customBuiltin="true" name="Обычный 2 10 2 2 11 2 2 2" xfId="597"/>
    <cellStyle builtinId="54" customBuiltin="true" name="Обычный 2 10 2 2 11 2 2 3" xfId="598"/>
    <cellStyle builtinId="54" customBuiltin="true" name="Обычный 2 10 2 2 11 2 3" xfId="599"/>
    <cellStyle builtinId="54" customBuiltin="true" name="Обычный 2 10 2 2 11 3" xfId="600"/>
    <cellStyle builtinId="54" customBuiltin="true" name="Обычный 2 10 2 2 11 3 2" xfId="601"/>
    <cellStyle builtinId="54" customBuiltin="true" name="Обычный 2 10 2 2 11 4" xfId="602"/>
    <cellStyle builtinId="54" customBuiltin="true" name="Обычный 2 10 2 2 11 4 2" xfId="603"/>
    <cellStyle builtinId="54" customBuiltin="true" name="Обычный 2 10 2 2 11 4 3" xfId="604"/>
    <cellStyle builtinId="54" customBuiltin="true" name="Обычный 2 10 2 2 11 5" xfId="605"/>
    <cellStyle builtinId="54" customBuiltin="true" name="Обычный 2 10 2 2 11 6" xfId="606"/>
    <cellStyle builtinId="54" customBuiltin="true" name="Обычный 2 10 2 2 11 7" xfId="607"/>
    <cellStyle builtinId="54" customBuiltin="true" name="Обычный 2 10 2 2 11 8" xfId="608"/>
    <cellStyle builtinId="54" customBuiltin="true" name="Обычный 2 10 2 2 12" xfId="609"/>
    <cellStyle builtinId="54" customBuiltin="true" name="Обычный 2 10 2 2 12 2" xfId="610"/>
    <cellStyle builtinId="54" customBuiltin="true" name="Обычный 2 10 2 2 12 3" xfId="611"/>
    <cellStyle builtinId="54" customBuiltin="true" name="Обычный 2 10 2 2 13" xfId="612"/>
    <cellStyle builtinId="54" customBuiltin="true" name="Обычный 2 10 2 2 13 2" xfId="613"/>
    <cellStyle builtinId="54" customBuiltin="true" name="Обычный 2 10 2 2 14" xfId="614"/>
    <cellStyle builtinId="54" customBuiltin="true" name="Обычный 2 10 2 2 14 2" xfId="615"/>
    <cellStyle builtinId="54" customBuiltin="true" name="Обычный 2 10 2 2 15" xfId="616"/>
    <cellStyle builtinId="54" customBuiltin="true" name="Обычный 2 10 2 2 16" xfId="617"/>
    <cellStyle builtinId="54" customBuiltin="true" name="Обычный 2 10 2 2 2" xfId="618"/>
    <cellStyle builtinId="54" customBuiltin="true" name="Обычный 2 10 2 2 2 10" xfId="619"/>
    <cellStyle builtinId="54" customBuiltin="true" name="Обычный 2 10 2 2 2 11" xfId="620"/>
    <cellStyle builtinId="54" customBuiltin="true" name="Обычный 2 10 2 2 2 11 2" xfId="621"/>
    <cellStyle builtinId="54" customBuiltin="true" name="Обычный 2 10 2 2 2 12" xfId="622"/>
    <cellStyle builtinId="54" customBuiltin="true" name="Обычный 2 10 2 2 2 13" xfId="623"/>
    <cellStyle builtinId="54" customBuiltin="true" name="Обычный 2 10 2 2 2 14" xfId="624"/>
    <cellStyle builtinId="54" customBuiltin="true" name="Обычный 2 10 2 2 2 2" xfId="625"/>
    <cellStyle builtinId="54" customBuiltin="true" name="Обычный 2 10 2 2 2 2 2" xfId="626"/>
    <cellStyle builtinId="54" customBuiltin="true" name="Обычный 2 10 2 2 2 2 2 2" xfId="627"/>
    <cellStyle builtinId="54" customBuiltin="true" name="Обычный 2 10 2 2 2 2 2 2 2" xfId="628"/>
    <cellStyle builtinId="54" customBuiltin="true" name="Обычный 2 10 2 2 2 2 2 2 2 2" xfId="629"/>
    <cellStyle builtinId="54" customBuiltin="true" name="Обычный 2 10 2 2 2 2 2 3" xfId="630"/>
    <cellStyle builtinId="54" customBuiltin="true" name="Обычный 2 10 2 2 2 2 2 4" xfId="631"/>
    <cellStyle builtinId="54" customBuiltin="true" name="Обычный 2 10 2 2 2 2 3" xfId="632"/>
    <cellStyle builtinId="54" customBuiltin="true" name="Обычный 2 10 2 2 2 2 3 2" xfId="633"/>
    <cellStyle builtinId="54" customBuiltin="true" name="Обычный 2 10 2 2 2 2 4" xfId="634"/>
    <cellStyle builtinId="54" customBuiltin="true" name="Обычный 2 10 2 2 2 2 4 2" xfId="635"/>
    <cellStyle builtinId="54" customBuiltin="true" name="Обычный 2 10 2 2 2 2 4 2 2" xfId="636"/>
    <cellStyle builtinId="54" customBuiltin="true" name="Обычный 2 10 2 2 2 2 5" xfId="637"/>
    <cellStyle builtinId="54" customBuiltin="true" name="Обычный 2 10 2 2 2 2 6" xfId="638"/>
    <cellStyle builtinId="54" customBuiltin="true" name="Обычный 2 10 2 2 2 3" xfId="639"/>
    <cellStyle builtinId="54" customBuiltin="true" name="Обычный 2 10 2 2 2 3 2" xfId="640"/>
    <cellStyle builtinId="54" customBuiltin="true" name="Обычный 2 10 2 2 2 3 2 2" xfId="641"/>
    <cellStyle builtinId="54" customBuiltin="true" name="Обычный 2 10 2 2 2 3 3" xfId="642"/>
    <cellStyle builtinId="54" customBuiltin="true" name="Обычный 2 10 2 2 2 4" xfId="643"/>
    <cellStyle builtinId="54" customBuiltin="true" name="Обычный 2 10 2 2 2 4 2" xfId="644"/>
    <cellStyle builtinId="54" customBuiltin="true" name="Обычный 2 10 2 2 2 4 2 2" xfId="645"/>
    <cellStyle builtinId="54" customBuiltin="true" name="Обычный 2 10 2 2 2 4 2 3" xfId="646"/>
    <cellStyle builtinId="54" customBuiltin="true" name="Обычный 2 10 2 2 2 4 2 3 2" xfId="647"/>
    <cellStyle builtinId="54" customBuiltin="true" name="Обычный 2 10 2 2 2 4 2 3 3" xfId="648"/>
    <cellStyle builtinId="54" customBuiltin="true" name="Обычный 2 10 2 2 2 4 2 3 4" xfId="649"/>
    <cellStyle builtinId="54" customBuiltin="true" name="Обычный 2 10 2 2 2 4 2 4" xfId="650"/>
    <cellStyle builtinId="54" customBuiltin="true" name="Обычный 2 10 2 2 2 4 2 5" xfId="651"/>
    <cellStyle builtinId="54" customBuiltin="true" name="Обычный 2 10 2 2 2 4 2 6" xfId="652"/>
    <cellStyle builtinId="54" customBuiltin="true" name="Обычный 2 10 2 2 2 4 3" xfId="653"/>
    <cellStyle builtinId="54" customBuiltin="true" name="Обычный 2 10 2 2 2 4 4" xfId="654"/>
    <cellStyle builtinId="54" customBuiltin="true" name="Обычный 2 10 2 2 2 5" xfId="655"/>
    <cellStyle builtinId="54" customBuiltin="true" name="Обычный 2 10 2 2 2 5 2" xfId="656"/>
    <cellStyle builtinId="54" customBuiltin="true" name="Обычный 2 10 2 2 2 6" xfId="657"/>
    <cellStyle builtinId="54" customBuiltin="true" name="Обычный 2 10 2 2 2 6 2" xfId="658"/>
    <cellStyle builtinId="54" customBuiltin="true" name="Обычный 2 10 2 2 2 7" xfId="659"/>
    <cellStyle builtinId="54" customBuiltin="true" name="Обычный 2 10 2 2 2 7 2" xfId="660"/>
    <cellStyle builtinId="54" customBuiltin="true" name="Обычный 2 10 2 2 2 7 3" xfId="661"/>
    <cellStyle builtinId="54" customBuiltin="true" name="Обычный 2 10 2 2 2 7 3 2" xfId="662"/>
    <cellStyle builtinId="54" customBuiltin="true" name="Обычный 2 10 2 2 2 7 3 3" xfId="663"/>
    <cellStyle builtinId="54" customBuiltin="true" name="Обычный 2 10 2 2 2 7 4" xfId="664"/>
    <cellStyle builtinId="54" customBuiltin="true" name="Обычный 2 10 2 2 2 7 5" xfId="665"/>
    <cellStyle builtinId="54" customBuiltin="true" name="Обычный 2 10 2 2 2 7 6" xfId="666"/>
    <cellStyle builtinId="54" customBuiltin="true" name="Обычный 2 10 2 2 2 8" xfId="667"/>
    <cellStyle builtinId="54" customBuiltin="true" name="Обычный 2 10 2 2 2 8 2" xfId="668"/>
    <cellStyle builtinId="54" customBuiltin="true" name="Обычный 2 10 2 2 2 9" xfId="669"/>
    <cellStyle builtinId="54" customBuiltin="true" name="Обычный 2 10 2 2 2 9 2" xfId="670"/>
    <cellStyle builtinId="54" customBuiltin="true" name="Обычный 2 10 2 2 3" xfId="671"/>
    <cellStyle builtinId="54" customBuiltin="true" name="Обычный 2 10 2 2 3 10" xfId="672"/>
    <cellStyle builtinId="54" customBuiltin="true" name="Обычный 2 10 2 2 3 10 2" xfId="673"/>
    <cellStyle builtinId="54" customBuiltin="true" name="Обычный 2 10 2 2 3 11" xfId="674"/>
    <cellStyle builtinId="54" customBuiltin="true" name="Обычный 2 10 2 2 3 12" xfId="675"/>
    <cellStyle builtinId="54" customBuiltin="true" name="Обычный 2 10 2 2 3 13" xfId="676"/>
    <cellStyle builtinId="54" customBuiltin="true" name="Обычный 2 10 2 2 3 14" xfId="677"/>
    <cellStyle builtinId="54" customBuiltin="true" name="Обычный 2 10 2 2 3 2" xfId="678"/>
    <cellStyle builtinId="54" customBuiltin="true" name="Обычный 2 10 2 2 3 2 2" xfId="679"/>
    <cellStyle builtinId="54" customBuiltin="true" name="Обычный 2 10 2 2 3 2 2 2" xfId="680"/>
    <cellStyle builtinId="54" customBuiltin="true" name="Обычный 2 10 2 2 3 2 2 2 2" xfId="681"/>
    <cellStyle builtinId="54" customBuiltin="true" name="Обычный 2 10 2 2 3 2 2 2 3" xfId="682"/>
    <cellStyle builtinId="54" customBuiltin="true" name="Обычный 2 10 2 2 3 2 2 3" xfId="683"/>
    <cellStyle builtinId="54" customBuiltin="true" name="Обычный 2 10 2 2 3 2 2 3 2" xfId="684"/>
    <cellStyle builtinId="54" customBuiltin="true" name="Обычный 2 10 2 2 3 2 2 4" xfId="685"/>
    <cellStyle builtinId="54" customBuiltin="true" name="Обычный 2 10 2 2 3 2 3" xfId="686"/>
    <cellStyle builtinId="54" customBuiltin="true" name="Обычный 2 10 2 2 3 2 3 2" xfId="687"/>
    <cellStyle builtinId="54" customBuiltin="true" name="Обычный 2 10 2 2 3 2 3 2 2" xfId="688"/>
    <cellStyle builtinId="54" customBuiltin="true" name="Обычный 2 10 2 2 3 2 3 2 3" xfId="689"/>
    <cellStyle builtinId="54" customBuiltin="true" name="Обычный 2 10 2 2 3 2 3 3" xfId="690"/>
    <cellStyle builtinId="54" customBuiltin="true" name="Обычный 2 10 2 2 3 2 4" xfId="691"/>
    <cellStyle builtinId="54" customBuiltin="true" name="Обычный 2 10 2 2 3 2 4 2" xfId="692"/>
    <cellStyle builtinId="54" customBuiltin="true" name="Обычный 2 10 2 2 3 2 5" xfId="693"/>
    <cellStyle builtinId="54" customBuiltin="true" name="Обычный 2 10 2 2 3 2 6" xfId="694"/>
    <cellStyle builtinId="54" customBuiltin="true" name="Обычный 2 10 2 2 3 3" xfId="695"/>
    <cellStyle builtinId="54" customBuiltin="true" name="Обычный 2 10 2 2 3 3 2" xfId="696"/>
    <cellStyle builtinId="54" customBuiltin="true" name="Обычный 2 10 2 2 3 4" xfId="697"/>
    <cellStyle builtinId="54" customBuiltin="true" name="Обычный 2 10 2 2 3 4 2" xfId="698"/>
    <cellStyle builtinId="54" customBuiltin="true" name="Обычный 2 10 2 2 3 4 2 2" xfId="699"/>
    <cellStyle builtinId="54" customBuiltin="true" name="Обычный 2 10 2 2 3 4 3" xfId="700"/>
    <cellStyle builtinId="54" customBuiltin="true" name="Обычный 2 10 2 2 3 5" xfId="701"/>
    <cellStyle builtinId="54" customBuiltin="true" name="Обычный 2 10 2 2 3 5 2" xfId="702"/>
    <cellStyle builtinId="54" customBuiltin="true" name="Обычный 2 10 2 2 3 6" xfId="703"/>
    <cellStyle builtinId="54" customBuiltin="true" name="Обычный 2 10 2 2 3 6 2" xfId="704"/>
    <cellStyle builtinId="54" customBuiltin="true" name="Обычный 2 10 2 2 3 6 3" xfId="705"/>
    <cellStyle builtinId="54" customBuiltin="true" name="Обычный 2 10 2 2 3 7" xfId="706"/>
    <cellStyle builtinId="54" customBuiltin="true" name="Обычный 2 10 2 2 3 7 2" xfId="707"/>
    <cellStyle builtinId="54" customBuiltin="true" name="Обычный 2 10 2 2 3 7 2 2" xfId="708"/>
    <cellStyle builtinId="54" customBuiltin="true" name="Обычный 2 10 2 2 3 7 3" xfId="709"/>
    <cellStyle builtinId="54" customBuiltin="true" name="Обычный 2 10 2 2 3 7 3 2" xfId="710"/>
    <cellStyle builtinId="54" customBuiltin="true" name="Обычный 2 10 2 2 3 7 4" xfId="711"/>
    <cellStyle builtinId="54" customBuiltin="true" name="Обычный 2 10 2 2 3 7 4 2" xfId="712"/>
    <cellStyle builtinId="54" customBuiltin="true" name="Обычный 2 10 2 2 3 7 4 3" xfId="713"/>
    <cellStyle builtinId="54" customBuiltin="true" name="Обычный 2 10 2 2 3 7 5" xfId="714"/>
    <cellStyle builtinId="54" customBuiltin="true" name="Обычный 2 10 2 2 3 7 5 2" xfId="715"/>
    <cellStyle builtinId="54" customBuiltin="true" name="Обычный 2 10 2 2 3 7 5 3" xfId="716"/>
    <cellStyle builtinId="54" customBuiltin="true" name="Обычный 2 10 2 2 3 7 6" xfId="717"/>
    <cellStyle builtinId="54" customBuiltin="true" name="Обычный 2 10 2 2 3 8" xfId="718"/>
    <cellStyle builtinId="54" customBuiltin="true" name="Обычный 2 10 2 2 3 8 2" xfId="719"/>
    <cellStyle builtinId="54" customBuiltin="true" name="Обычный 2 10 2 2 3 9" xfId="720"/>
    <cellStyle builtinId="54" customBuiltin="true" name="Обычный 2 10 2 2 3 9 2" xfId="721"/>
    <cellStyle builtinId="54" customBuiltin="true" name="Обычный 2 10 2 2 4" xfId="722"/>
    <cellStyle builtinId="54" customBuiltin="true" name="Обычный 2 10 2 2 4 2" xfId="723"/>
    <cellStyle builtinId="54" customBuiltin="true" name="Обычный 2 10 2 2 4 2 2" xfId="724"/>
    <cellStyle builtinId="54" customBuiltin="true" name="Обычный 2 10 2 2 4 2 2 2" xfId="725"/>
    <cellStyle builtinId="54" customBuiltin="true" name="Обычный 2 10 2 2 4 2 3" xfId="726"/>
    <cellStyle builtinId="54" customBuiltin="true" name="Обычный 2 10 2 2 4 2 4" xfId="727"/>
    <cellStyle builtinId="54" customBuiltin="true" name="Обычный 2 10 2 2 4 3" xfId="728"/>
    <cellStyle builtinId="54" customBuiltin="true" name="Обычный 2 10 2 2 4 3 2" xfId="729"/>
    <cellStyle builtinId="54" customBuiltin="true" name="Обычный 2 10 2 2 4 4" xfId="730"/>
    <cellStyle builtinId="54" customBuiltin="true" name="Обычный 2 10 2 2 4 4 2" xfId="731"/>
    <cellStyle builtinId="54" customBuiltin="true" name="Обычный 2 10 2 2 4 5" xfId="732"/>
    <cellStyle builtinId="54" customBuiltin="true" name="Обычный 2 10 2 2 4 5 2" xfId="733"/>
    <cellStyle builtinId="54" customBuiltin="true" name="Обычный 2 10 2 2 4 6" xfId="734"/>
    <cellStyle builtinId="54" customBuiltin="true" name="Обычный 2 10 2 2 4 7" xfId="735"/>
    <cellStyle builtinId="54" customBuiltin="true" name="Обычный 2 10 2 2 5" xfId="736"/>
    <cellStyle builtinId="54" customBuiltin="true" name="Обычный 2 10 2 2 5 2" xfId="737"/>
    <cellStyle builtinId="54" customBuiltin="true" name="Обычный 2 10 2 2 5 2 2" xfId="738"/>
    <cellStyle builtinId="54" customBuiltin="true" name="Обычный 2 10 2 2 5 3" xfId="739"/>
    <cellStyle builtinId="54" customBuiltin="true" name="Обычный 2 10 2 2 5 3 2" xfId="740"/>
    <cellStyle builtinId="54" customBuiltin="true" name="Обычный 2 10 2 2 5 4" xfId="741"/>
    <cellStyle builtinId="54" customBuiltin="true" name="Обычный 2 10 2 2 5 5" xfId="742"/>
    <cellStyle builtinId="54" customBuiltin="true" name="Обычный 2 10 2 2 6" xfId="743"/>
    <cellStyle builtinId="54" customBuiltin="true" name="Обычный 2 10 2 2 6 2" xfId="744"/>
    <cellStyle builtinId="54" customBuiltin="true" name="Обычный 2 10 2 2 6 2 2" xfId="745"/>
    <cellStyle builtinId="54" customBuiltin="true" name="Обычный 2 10 2 2 6 2 2 2" xfId="746"/>
    <cellStyle builtinId="54" customBuiltin="true" name="Обычный 2 10 2 2 6 2 2 3" xfId="747"/>
    <cellStyle builtinId="54" customBuiltin="true" name="Обычный 2 10 2 2 6 2 3" xfId="748"/>
    <cellStyle builtinId="54" customBuiltin="true" name="Обычный 2 10 2 2 6 2 4" xfId="749"/>
    <cellStyle builtinId="54" customBuiltin="true" name="Обычный 2 10 2 2 6 2 5" xfId="750"/>
    <cellStyle builtinId="54" customBuiltin="true" name="Обычный 2 10 2 2 6 3" xfId="751"/>
    <cellStyle builtinId="54" customBuiltin="true" name="Обычный 2 10 2 2 6 3 2" xfId="752"/>
    <cellStyle builtinId="54" customBuiltin="true" name="Обычный 2 10 2 2 6 4" xfId="753"/>
    <cellStyle builtinId="54" customBuiltin="true" name="Обычный 2 10 2 2 7" xfId="754"/>
    <cellStyle builtinId="54" customBuiltin="true" name="Обычный 2 10 2 2 7 2" xfId="755"/>
    <cellStyle builtinId="54" customBuiltin="true" name="Обычный 2 10 2 2 7 2 2" xfId="756"/>
    <cellStyle builtinId="54" customBuiltin="true" name="Обычный 2 10 2 2 7 2 2 2" xfId="757"/>
    <cellStyle builtinId="54" customBuiltin="true" name="Обычный 2 10 2 2 7 2 2 2 2" xfId="758"/>
    <cellStyle builtinId="54" customBuiltin="true" name="Обычный 2 10 2 2 7 2 2 2 3" xfId="759"/>
    <cellStyle builtinId="54" customBuiltin="true" name="Обычный 2 10 2 2 7 2 2 3" xfId="760"/>
    <cellStyle builtinId="54" customBuiltin="true" name="Обычный 2 10 2 2 7 2 3" xfId="761"/>
    <cellStyle builtinId="54" customBuiltin="true" name="Обычный 2 10 2 2 7 2 3 2" xfId="762"/>
    <cellStyle builtinId="54" customBuiltin="true" name="Обычный 2 10 2 2 7 2 3 3" xfId="763"/>
    <cellStyle builtinId="54" customBuiltin="true" name="Обычный 2 10 2 2 7 2 4" xfId="764"/>
    <cellStyle builtinId="54" customBuiltin="true" name="Обычный 2 10 2 2 7 2 4 2" xfId="765"/>
    <cellStyle builtinId="54" customBuiltin="true" name="Обычный 2 10 2 2 7 2 5" xfId="766"/>
    <cellStyle builtinId="54" customBuiltin="true" name="Обычный 2 10 2 2 7 2 6" xfId="767"/>
    <cellStyle builtinId="54" customBuiltin="true" name="Обычный 2 10 2 2 7 3" xfId="768"/>
    <cellStyle builtinId="54" customBuiltin="true" name="Обычный 2 10 2 2 7 3 2" xfId="769"/>
    <cellStyle builtinId="54" customBuiltin="true" name="Обычный 2 10 2 2 7 4" xfId="770"/>
    <cellStyle builtinId="54" customBuiltin="true" name="Обычный 2 10 2 2 8" xfId="771"/>
    <cellStyle builtinId="54" customBuiltin="true" name="Обычный 2 10 2 2 8 2" xfId="772"/>
    <cellStyle builtinId="54" customBuiltin="true" name="Обычный 2 10 2 2 9" xfId="773"/>
    <cellStyle builtinId="54" customBuiltin="true" name="Обычный 2 10 2 2 9 2" xfId="774"/>
    <cellStyle builtinId="54" customBuiltin="true" name="Обычный 2 10 2 2 9 2 2" xfId="775"/>
    <cellStyle builtinId="54" customBuiltin="true" name="Обычный 2 10 2 2 9 2 2 2" xfId="776"/>
    <cellStyle builtinId="54" customBuiltin="true" name="Обычный 2 10 2 2 9 2 3" xfId="777"/>
    <cellStyle builtinId="54" customBuiltin="true" name="Обычный 2 10 2 2 9 3" xfId="778"/>
    <cellStyle builtinId="54" customBuiltin="true" name="Обычный 2 10 2 3" xfId="779"/>
    <cellStyle builtinId="54" customBuiltin="true" name="Обычный 2 10 2 3 2" xfId="780"/>
    <cellStyle builtinId="54" customBuiltin="true" name="Обычный 2 10 2 3 2 2" xfId="781"/>
    <cellStyle builtinId="54" customBuiltin="true" name="Обычный 2 10 2 3 2 2 2" xfId="782"/>
    <cellStyle builtinId="54" customBuiltin="true" name="Обычный 2 10 2 3 2 2 3" xfId="783"/>
    <cellStyle builtinId="54" customBuiltin="true" name="Обычный 2 10 2 3 2 3" xfId="784"/>
    <cellStyle builtinId="54" customBuiltin="true" name="Обычный 2 10 2 3 2 4" xfId="785"/>
    <cellStyle builtinId="54" customBuiltin="true" name="Обычный 2 10 2 3 3" xfId="786"/>
    <cellStyle builtinId="54" customBuiltin="true" name="Обычный 2 10 2 3 3 2" xfId="787"/>
    <cellStyle builtinId="54" customBuiltin="true" name="Обычный 2 10 2 3 3 2 2" xfId="788"/>
    <cellStyle builtinId="54" customBuiltin="true" name="Обычный 2 10 2 3 3 3" xfId="789"/>
    <cellStyle builtinId="54" customBuiltin="true" name="Обычный 2 10 2 3 4" xfId="790"/>
    <cellStyle builtinId="54" customBuiltin="true" name="Обычный 2 10 2 3 4 2" xfId="791"/>
    <cellStyle builtinId="54" customBuiltin="true" name="Обычный 2 10 2 3 5" xfId="792"/>
    <cellStyle builtinId="54" customBuiltin="true" name="Обычный 2 10 2 4" xfId="793"/>
    <cellStyle builtinId="54" customBuiltin="true" name="Обычный 2 10 2 4 2" xfId="794"/>
    <cellStyle builtinId="54" customBuiltin="true" name="Обычный 2 10 2 4 2 2" xfId="795"/>
    <cellStyle builtinId="54" customBuiltin="true" name="Обычный 2 10 2 4 2 3" xfId="796"/>
    <cellStyle builtinId="54" customBuiltin="true" name="Обычный 2 10 2 4 3" xfId="797"/>
    <cellStyle builtinId="54" customBuiltin="true" name="Обычный 2 10 2 4 4" xfId="798"/>
    <cellStyle builtinId="54" customBuiltin="true" name="Обычный 2 10 2 5" xfId="799"/>
    <cellStyle builtinId="54" customBuiltin="true" name="Обычный 2 10 2 5 2" xfId="800"/>
    <cellStyle builtinId="54" customBuiltin="true" name="Обычный 2 10 2 5 2 2" xfId="801"/>
    <cellStyle builtinId="54" customBuiltin="true" name="Обычный 2 10 2 5 2 2 2" xfId="802"/>
    <cellStyle builtinId="54" customBuiltin="true" name="Обычный 2 10 2 5 2 2 3" xfId="803"/>
    <cellStyle builtinId="54" customBuiltin="true" name="Обычный 2 10 2 5 2 3" xfId="804"/>
    <cellStyle builtinId="54" customBuiltin="true" name="Обычный 2 10 2 5 2 4" xfId="805"/>
    <cellStyle builtinId="54" customBuiltin="true" name="Обычный 2 10 2 5 3" xfId="806"/>
    <cellStyle builtinId="54" customBuiltin="true" name="Обычный 2 10 2 5 3 2" xfId="807"/>
    <cellStyle builtinId="54" customBuiltin="true" name="Обычный 2 10 2 5 3 3" xfId="808"/>
    <cellStyle builtinId="54" customBuiltin="true" name="Обычный 2 10 2 5 4" xfId="809"/>
    <cellStyle builtinId="54" customBuiltin="true" name="Обычный 2 10 2 5 5" xfId="810"/>
    <cellStyle builtinId="54" customBuiltin="true" name="Обычный 2 10 2 6" xfId="811"/>
    <cellStyle builtinId="54" customBuiltin="true" name="Обычный 2 10 2 6 2" xfId="812"/>
    <cellStyle builtinId="54" customBuiltin="true" name="Обычный 2 10 2 7" xfId="813"/>
    <cellStyle builtinId="54" customBuiltin="true" name="Обычный 2 10 2 7 2" xfId="814"/>
    <cellStyle builtinId="54" customBuiltin="true" name="Обычный 2 10 2 8" xfId="815"/>
    <cellStyle builtinId="54" customBuiltin="true" name="Обычный 2 10 20" xfId="816"/>
    <cellStyle builtinId="54" customBuiltin="true" name="Обычный 2 10 20 2" xfId="817"/>
    <cellStyle builtinId="54" customBuiltin="true" name="Обычный 2 10 21" xfId="818"/>
    <cellStyle builtinId="54" customBuiltin="true" name="Обычный 2 10 3" xfId="819"/>
    <cellStyle builtinId="54" customBuiltin="true" name="Обычный 2 10 3 2" xfId="820"/>
    <cellStyle builtinId="54" customBuiltin="true" name="Обычный 2 10 3 2 2" xfId="821"/>
    <cellStyle builtinId="54" customBuiltin="true" name="Обычный 2 10 3 2 2 2" xfId="822"/>
    <cellStyle builtinId="54" customBuiltin="true" name="Обычный 2 10 3 2 2 2 2" xfId="823"/>
    <cellStyle builtinId="54" customBuiltin="true" name="Обычный 2 10 3 2 2 3" xfId="824"/>
    <cellStyle builtinId="54" customBuiltin="true" name="Обычный 2 10 3 2 3" xfId="825"/>
    <cellStyle builtinId="54" customBuiltin="true" name="Обычный 2 10 3 2 3 2" xfId="826"/>
    <cellStyle builtinId="54" customBuiltin="true" name="Обычный 2 10 3 2 3 2 2" xfId="827"/>
    <cellStyle builtinId="54" customBuiltin="true" name="Обычный 2 10 3 2 3 3" xfId="828"/>
    <cellStyle builtinId="54" customBuiltin="true" name="Обычный 2 10 3 2 4" xfId="829"/>
    <cellStyle builtinId="54" customBuiltin="true" name="Обычный 2 10 3 2 4 2" xfId="830"/>
    <cellStyle builtinId="54" customBuiltin="true" name="Обычный 2 10 3 2 5" xfId="831"/>
    <cellStyle builtinId="54" customBuiltin="true" name="Обычный 2 10 3 3" xfId="832"/>
    <cellStyle builtinId="54" customBuiltin="true" name="Обычный 2 10 3 3 2" xfId="833"/>
    <cellStyle builtinId="54" customBuiltin="true" name="Обычный 2 10 3 3 2 2" xfId="834"/>
    <cellStyle builtinId="54" customBuiltin="true" name="Обычный 2 10 3 3 2 3" xfId="835"/>
    <cellStyle builtinId="54" customBuiltin="true" name="Обычный 2 10 3 3 3" xfId="836"/>
    <cellStyle builtinId="54" customBuiltin="true" name="Обычный 2 10 3 3 3 2" xfId="837"/>
    <cellStyle builtinId="54" customBuiltin="true" name="Обычный 2 10 3 3 4" xfId="838"/>
    <cellStyle builtinId="54" customBuiltin="true" name="Обычный 2 10 3 3 5" xfId="839"/>
    <cellStyle builtinId="54" customBuiltin="true" name="Обычный 2 10 3 4" xfId="840"/>
    <cellStyle builtinId="54" customBuiltin="true" name="Обычный 2 10 3 4 2" xfId="841"/>
    <cellStyle builtinId="54" customBuiltin="true" name="Обычный 2 10 3 4 2 2" xfId="842"/>
    <cellStyle builtinId="54" customBuiltin="true" name="Обычный 2 10 3 4 2 3" xfId="843"/>
    <cellStyle builtinId="54" customBuiltin="true" name="Обычный 2 10 3 4 3" xfId="844"/>
    <cellStyle builtinId="54" customBuiltin="true" name="Обычный 2 10 3 4 3 2" xfId="845"/>
    <cellStyle builtinId="54" customBuiltin="true" name="Обычный 2 10 3 4 4" xfId="846"/>
    <cellStyle builtinId="54" customBuiltin="true" name="Обычный 2 10 3 4 5" xfId="847"/>
    <cellStyle builtinId="54" customBuiltin="true" name="Обычный 2 10 3 5" xfId="848"/>
    <cellStyle builtinId="54" customBuiltin="true" name="Обычный 2 10 3 5 2" xfId="849"/>
    <cellStyle builtinId="54" customBuiltin="true" name="Обычный 2 10 3 5 2 2" xfId="850"/>
    <cellStyle builtinId="54" customBuiltin="true" name="Обычный 2 10 3 5 3" xfId="851"/>
    <cellStyle builtinId="54" customBuiltin="true" name="Обычный 2 10 3 5 3 2" xfId="852"/>
    <cellStyle builtinId="54" customBuiltin="true" name="Обычный 2 10 3 5 4" xfId="853"/>
    <cellStyle builtinId="54" customBuiltin="true" name="Обычный 2 10 3 5 5" xfId="854"/>
    <cellStyle builtinId="54" customBuiltin="true" name="Обычный 2 10 3 6" xfId="855"/>
    <cellStyle builtinId="54" customBuiltin="true" name="Обычный 2 10 3 6 2" xfId="856"/>
    <cellStyle builtinId="54" customBuiltin="true" name="Обычный 2 10 3 7" xfId="857"/>
    <cellStyle builtinId="54" customBuiltin="true" name="Обычный 2 10 3 8" xfId="858"/>
    <cellStyle builtinId="54" customBuiltin="true" name="Обычный 2 10 4" xfId="859"/>
    <cellStyle builtinId="54" customBuiltin="true" name="Обычный 2 10 4 10" xfId="860"/>
    <cellStyle builtinId="54" customBuiltin="true" name="Обычный 2 10 4 2" xfId="861"/>
    <cellStyle builtinId="54" customBuiltin="true" name="Обычный 2 10 4 2 2" xfId="862"/>
    <cellStyle builtinId="54" customBuiltin="true" name="Обычный 2 10 4 2 2 2" xfId="863"/>
    <cellStyle builtinId="54" customBuiltin="true" name="Обычный 2 10 4 2 3" xfId="864"/>
    <cellStyle builtinId="54" customBuiltin="true" name="Обычный 2 10 4 2 3 2" xfId="865"/>
    <cellStyle builtinId="54" customBuiltin="true" name="Обычный 2 10 4 2 4" xfId="866"/>
    <cellStyle builtinId="54" customBuiltin="true" name="Обычный 2 10 4 3" xfId="867"/>
    <cellStyle builtinId="54" customBuiltin="true" name="Обычный 2 10 4 3 2" xfId="868"/>
    <cellStyle builtinId="54" customBuiltin="true" name="Обычный 2 10 4 3 2 2" xfId="869"/>
    <cellStyle builtinId="54" customBuiltin="true" name="Обычный 2 10 4 3 3" xfId="870"/>
    <cellStyle builtinId="54" customBuiltin="true" name="Обычный 2 10 4 3 3 2" xfId="871"/>
    <cellStyle builtinId="54" customBuiltin="true" name="Обычный 2 10 4 3 4" xfId="872"/>
    <cellStyle builtinId="54" customBuiltin="true" name="Обычный 2 10 4 4" xfId="873"/>
    <cellStyle builtinId="54" customBuiltin="true" name="Обычный 2 10 4 4 2" xfId="874"/>
    <cellStyle builtinId="54" customBuiltin="true" name="Обычный 2 10 4 5" xfId="875"/>
    <cellStyle builtinId="54" customBuiltin="true" name="Обычный 2 10 4 5 2" xfId="876"/>
    <cellStyle builtinId="54" customBuiltin="true" name="Обычный 2 10 4 6" xfId="877"/>
    <cellStyle builtinId="54" customBuiltin="true" name="Обычный 2 10 4 7" xfId="878"/>
    <cellStyle builtinId="54" customBuiltin="true" name="Обычный 2 10 4 8" xfId="879"/>
    <cellStyle builtinId="54" customBuiltin="true" name="Обычный 2 10 4 9" xfId="880"/>
    <cellStyle builtinId="54" customBuiltin="true" name="Обычный 2 10 5" xfId="881"/>
    <cellStyle builtinId="54" customBuiltin="true" name="Обычный 2 10 5 2" xfId="882"/>
    <cellStyle builtinId="54" customBuiltin="true" name="Обычный 2 10 5 2 10" xfId="883"/>
    <cellStyle builtinId="54" customBuiltin="true" name="Обычный 2 10 5 2 11" xfId="884"/>
    <cellStyle builtinId="54" customBuiltin="true" name="Обычный 2 10 5 2 12" xfId="885"/>
    <cellStyle builtinId="54" customBuiltin="true" name="Обычный 2 10 5 2 13" xfId="886"/>
    <cellStyle builtinId="54" customBuiltin="true" name="Обычный 2 10 5 2 14" xfId="887"/>
    <cellStyle builtinId="54" customBuiltin="true" name="Обычный 2 10 5 2 14 2" xfId="888"/>
    <cellStyle builtinId="54" customBuiltin="true" name="Обычный 2 10 5 2 14 2 2" xfId="889"/>
    <cellStyle builtinId="54" customBuiltin="true" name="Обычный 2 10 5 2 15" xfId="890"/>
    <cellStyle builtinId="54" customBuiltin="true" name="Обычный 2 10 5 2 2" xfId="891"/>
    <cellStyle builtinId="54" customBuiltin="true" name="Обычный 2 10 5 2 2 2" xfId="892"/>
    <cellStyle builtinId="54" customBuiltin="true" name="Обычный 2 10 5 2 2 2 2" xfId="893"/>
    <cellStyle builtinId="54" customBuiltin="true" name="Обычный 2 10 5 2 2 3" xfId="894"/>
    <cellStyle builtinId="54" customBuiltin="true" name="Обычный 2 10 5 2 2 3 2" xfId="895"/>
    <cellStyle builtinId="54" customBuiltin="true" name="Обычный 2 10 5 2 2 4" xfId="896"/>
    <cellStyle builtinId="54" customBuiltin="true" name="Обычный 2 10 5 2 2 4 2" xfId="897"/>
    <cellStyle builtinId="54" customBuiltin="true" name="Обычный 2 10 5 2 2 5" xfId="898"/>
    <cellStyle builtinId="54" customBuiltin="true" name="Обычный 2 10 5 2 3" xfId="899"/>
    <cellStyle builtinId="54" customBuiltin="true" name="Обычный 2 10 5 2 3 2" xfId="900"/>
    <cellStyle builtinId="54" customBuiltin="true" name="Обычный 2 10 5 2 4" xfId="901"/>
    <cellStyle builtinId="54" customBuiltin="true" name="Обычный 2 10 5 2 4 2" xfId="902"/>
    <cellStyle builtinId="54" customBuiltin="true" name="Обычный 2 10 5 2 5" xfId="903"/>
    <cellStyle builtinId="54" customBuiltin="true" name="Обычный 2 10 5 2 5 2" xfId="904"/>
    <cellStyle builtinId="54" customBuiltin="true" name="Обычный 2 10 5 2 5 3" xfId="905"/>
    <cellStyle builtinId="54" customBuiltin="true" name="Обычный 2 10 5 2 5 4" xfId="906"/>
    <cellStyle builtinId="54" customBuiltin="true" name="Обычный 2 10 5 2 5 5" xfId="907"/>
    <cellStyle builtinId="54" customBuiltin="true" name="Обычный 2 10 5 2 5 6" xfId="908"/>
    <cellStyle builtinId="54" customBuiltin="true" name="Обычный 2 10 5 2 5 7" xfId="909"/>
    <cellStyle builtinId="54" customBuiltin="true" name="Обычный 2 10 5 2 5 8" xfId="910"/>
    <cellStyle builtinId="54" customBuiltin="true" name="Обычный 2 10 5 2 6" xfId="911"/>
    <cellStyle builtinId="54" customBuiltin="true" name="Обычный 2 10 5 2 7" xfId="912"/>
    <cellStyle builtinId="54" customBuiltin="true" name="Обычный 2 10 5 2 8" xfId="913"/>
    <cellStyle builtinId="54" customBuiltin="true" name="Обычный 2 10 5 2 9" xfId="914"/>
    <cellStyle builtinId="54" customBuiltin="true" name="Обычный 2 10 5 3" xfId="915"/>
    <cellStyle builtinId="54" customBuiltin="true" name="Обычный 2 10 5 3 2" xfId="916"/>
    <cellStyle builtinId="54" customBuiltin="true" name="Обычный 2 10 5 3 2 2" xfId="917"/>
    <cellStyle builtinId="54" customBuiltin="true" name="Обычный 2 10 5 3 3" xfId="918"/>
    <cellStyle builtinId="54" customBuiltin="true" name="Обычный 2 10 5 4" xfId="919"/>
    <cellStyle builtinId="54" customBuiltin="true" name="Обычный 2 10 5 4 2" xfId="920"/>
    <cellStyle builtinId="54" customBuiltin="true" name="Обычный 2 10 5 5" xfId="921"/>
    <cellStyle builtinId="54" customBuiltin="true" name="Обычный 2 10 5 5 2" xfId="922"/>
    <cellStyle builtinId="54" customBuiltin="true" name="Обычный 2 10 5 6" xfId="923"/>
    <cellStyle builtinId="54" customBuiltin="true" name="Обычный 2 10 5 6 2" xfId="924"/>
    <cellStyle builtinId="54" customBuiltin="true" name="Обычный 2 10 5 7" xfId="925"/>
    <cellStyle builtinId="54" customBuiltin="true" name="Обычный 2 10 5 7 2" xfId="926"/>
    <cellStyle builtinId="54" customBuiltin="true" name="Обычный 2 10 5 8" xfId="927"/>
    <cellStyle builtinId="54" customBuiltin="true" name="Обычный 2 10 6" xfId="928"/>
    <cellStyle builtinId="54" customBuiltin="true" name="Обычный 2 10 6 2" xfId="929"/>
    <cellStyle builtinId="54" customBuiltin="true" name="Обычный 2 10 6 2 2" xfId="930"/>
    <cellStyle builtinId="54" customBuiltin="true" name="Обычный 2 10 6 3" xfId="931"/>
    <cellStyle builtinId="54" customBuiltin="true" name="Обычный 2 10 6 3 2" xfId="932"/>
    <cellStyle builtinId="54" customBuiltin="true" name="Обычный 2 10 6 4" xfId="933"/>
    <cellStyle builtinId="54" customBuiltin="true" name="Обычный 2 10 7" xfId="934"/>
    <cellStyle builtinId="54" customBuiltin="true" name="Обычный 2 10 7 2" xfId="935"/>
    <cellStyle builtinId="54" customBuiltin="true" name="Обычный 2 10 7 2 2" xfId="936"/>
    <cellStyle builtinId="54" customBuiltin="true" name="Обычный 2 10 7 3" xfId="937"/>
    <cellStyle builtinId="54" customBuiltin="true" name="Обычный 2 10 8" xfId="938"/>
    <cellStyle builtinId="54" customBuiltin="true" name="Обычный 2 10 8 2" xfId="939"/>
    <cellStyle builtinId="54" customBuiltin="true" name="Обычный 2 10 8 2 2" xfId="940"/>
    <cellStyle builtinId="54" customBuiltin="true" name="Обычный 2 10 8 2 2 2" xfId="941"/>
    <cellStyle builtinId="54" customBuiltin="true" name="Обычный 2 10 8 2 3" xfId="942"/>
    <cellStyle builtinId="54" customBuiltin="true" name="Обычный 2 10 8 3" xfId="943"/>
    <cellStyle builtinId="54" customBuiltin="true" name="Обычный 2 10 8 3 2" xfId="944"/>
    <cellStyle builtinId="54" customBuiltin="true" name="Обычный 2 10 8 3 2 2" xfId="945"/>
    <cellStyle builtinId="54" customBuiltin="true" name="Обычный 2 10 8 3 3" xfId="946"/>
    <cellStyle builtinId="54" customBuiltin="true" name="Обычный 2 10 8 4" xfId="947"/>
    <cellStyle builtinId="54" customBuiltin="true" name="Обычный 2 10 8 4 2" xfId="948"/>
    <cellStyle builtinId="54" customBuiltin="true" name="Обычный 2 10 8 5" xfId="949"/>
    <cellStyle builtinId="54" customBuiltin="true" name="Обычный 2 10 8 5 2" xfId="950"/>
    <cellStyle builtinId="54" customBuiltin="true" name="Обычный 2 10 8 6" xfId="951"/>
    <cellStyle builtinId="54" customBuiltin="true" name="Обычный 2 10 8 6 2" xfId="952"/>
    <cellStyle builtinId="54" customBuiltin="true" name="Обычный 2 10 8 6 3" xfId="953"/>
    <cellStyle builtinId="54" customBuiltin="true" name="Обычный 2 10 8 7" xfId="954"/>
    <cellStyle builtinId="54" customBuiltin="true" name="Обычный 2 10 8 7 2" xfId="955"/>
    <cellStyle builtinId="54" customBuiltin="true" name="Обычный 2 10 8 7 3" xfId="956"/>
    <cellStyle builtinId="54" customBuiltin="true" name="Обычный 2 10 8 8" xfId="957"/>
    <cellStyle builtinId="54" customBuiltin="true" name="Обычный 2 10 8 9" xfId="958"/>
    <cellStyle builtinId="54" customBuiltin="true" name="Обычный 2 10 9" xfId="959"/>
    <cellStyle builtinId="54" customBuiltin="true" name="Обычный 2 10 9 2" xfId="960"/>
    <cellStyle builtinId="54" customBuiltin="true" name="Обычный 2 10 9 2 2" xfId="961"/>
    <cellStyle builtinId="54" customBuiltin="true" name="Обычный 2 10 9 3" xfId="962"/>
    <cellStyle builtinId="54" customBuiltin="true" name="Обычный 2 10 9 3 2" xfId="963"/>
    <cellStyle builtinId="54" customBuiltin="true" name="Обычный 2 10 9 4" xfId="964"/>
    <cellStyle builtinId="54" customBuiltin="true" name="Обычный 2 10 9 4 2" xfId="965"/>
    <cellStyle builtinId="54" customBuiltin="true" name="Обычный 2 10 9 5" xfId="966"/>
    <cellStyle builtinId="54" customBuiltin="true" name="Обычный 2 10 9 5 2" xfId="967"/>
    <cellStyle builtinId="54" customBuiltin="true" name="Обычный 2 10 9 5 3" xfId="968"/>
    <cellStyle builtinId="54" customBuiltin="true" name="Обычный 2 10 9 6" xfId="969"/>
    <cellStyle builtinId="54" customBuiltin="true" name="Обычный 2 10 9 7" xfId="970"/>
    <cellStyle builtinId="54" customBuiltin="true" name="Обычный 2 10 9 8" xfId="971"/>
    <cellStyle builtinId="54" customBuiltin="true" name="Обычный 2 11" xfId="972"/>
    <cellStyle builtinId="54" customBuiltin="true" name="Обычный 2 11 2" xfId="973"/>
    <cellStyle builtinId="54" customBuiltin="true" name="Обычный 2 11 2 2" xfId="974"/>
    <cellStyle builtinId="54" customBuiltin="true" name="Обычный 2 11 2 2 2" xfId="975"/>
    <cellStyle builtinId="54" customBuiltin="true" name="Обычный 2 11 2 2 2 2" xfId="976"/>
    <cellStyle builtinId="54" customBuiltin="true" name="Обычный 2 11 2 2 2 2 2" xfId="977"/>
    <cellStyle builtinId="54" customBuiltin="true" name="Обычный 2 11 2 2 2 3" xfId="978"/>
    <cellStyle builtinId="54" customBuiltin="true" name="Обычный 2 11 2 2 3" xfId="979"/>
    <cellStyle builtinId="54" customBuiltin="true" name="Обычный 2 11 2 2 3 2" xfId="980"/>
    <cellStyle builtinId="54" customBuiltin="true" name="Обычный 2 11 2 2 3 2 2" xfId="981"/>
    <cellStyle builtinId="54" customBuiltin="true" name="Обычный 2 11 2 2 3 3" xfId="982"/>
    <cellStyle builtinId="54" customBuiltin="true" name="Обычный 2 11 2 2 4" xfId="983"/>
    <cellStyle builtinId="54" customBuiltin="true" name="Обычный 2 11 2 2 4 2" xfId="984"/>
    <cellStyle builtinId="54" customBuiltin="true" name="Обычный 2 11 2 2 5" xfId="985"/>
    <cellStyle builtinId="54" customBuiltin="true" name="Обычный 2 11 2 3" xfId="986"/>
    <cellStyle builtinId="54" customBuiltin="true" name="Обычный 2 11 2 3 2" xfId="987"/>
    <cellStyle builtinId="54" customBuiltin="true" name="Обычный 2 11 2 3 2 2" xfId="988"/>
    <cellStyle builtinId="54" customBuiltin="true" name="Обычный 2 11 2 3 3" xfId="989"/>
    <cellStyle builtinId="54" customBuiltin="true" name="Обычный 2 11 2 4" xfId="990"/>
    <cellStyle builtinId="54" customBuiltin="true" name="Обычный 2 11 2 4 2" xfId="991"/>
    <cellStyle builtinId="54" customBuiltin="true" name="Обычный 2 11 2 4 2 2" xfId="992"/>
    <cellStyle builtinId="54" customBuiltin="true" name="Обычный 2 11 2 4 3" xfId="993"/>
    <cellStyle builtinId="54" customBuiltin="true" name="Обычный 2 11 2 5" xfId="994"/>
    <cellStyle builtinId="54" customBuiltin="true" name="Обычный 2 11 2 5 2" xfId="995"/>
    <cellStyle builtinId="54" customBuiltin="true" name="Обычный 2 11 2 6" xfId="996"/>
    <cellStyle builtinId="54" customBuiltin="true" name="Обычный 2 11 3" xfId="997"/>
    <cellStyle builtinId="54" customBuiltin="true" name="Обычный 2 12" xfId="998"/>
    <cellStyle builtinId="54" customBuiltin="true" name="Обычный 2 12 2" xfId="999"/>
    <cellStyle builtinId="54" customBuiltin="true" name="Обычный 2 12 2 2" xfId="1000"/>
    <cellStyle builtinId="54" customBuiltin="true" name="Обычный 2 12 2 3" xfId="1001"/>
    <cellStyle builtinId="54" customBuiltin="true" name="Обычный 2 12 3" xfId="1002"/>
    <cellStyle builtinId="54" customBuiltin="true" name="Обычный 2 12 4" xfId="1003"/>
    <cellStyle builtinId="54" customBuiltin="true" name="Обычный 2 12 4 2" xfId="1004"/>
    <cellStyle builtinId="54" customBuiltin="true" name="Обычный 2 12 4 3" xfId="1005"/>
    <cellStyle builtinId="54" customBuiltin="true" name="Обычный 2 12 4 4" xfId="1006"/>
    <cellStyle builtinId="54" customBuiltin="true" name="Обычный 2 12 5" xfId="1007"/>
    <cellStyle builtinId="54" customBuiltin="true" name="Обычный 2 12 5 2" xfId="1008"/>
    <cellStyle builtinId="54" customBuiltin="true" name="Обычный 2 12 5 2 2" xfId="1009"/>
    <cellStyle builtinId="54" customBuiltin="true" name="Обычный 2 12 5 3" xfId="1010"/>
    <cellStyle builtinId="54" customBuiltin="true" name="Обычный 2 12 5 4" xfId="1011"/>
    <cellStyle builtinId="54" customBuiltin="true" name="Обычный 2 12 6" xfId="1012"/>
    <cellStyle builtinId="54" customBuiltin="true" name="Обычный 2 12 6 2" xfId="1013"/>
    <cellStyle builtinId="54" customBuiltin="true" name="Обычный 2 13" xfId="1014"/>
    <cellStyle builtinId="54" customBuiltin="true" name="Обычный 2 13 2" xfId="1015"/>
    <cellStyle builtinId="54" customBuiltin="true" name="Обычный 2 13 2 2" xfId="1016"/>
    <cellStyle builtinId="54" customBuiltin="true" name="Обычный 2 13 2 2 2" xfId="1017"/>
    <cellStyle builtinId="54" customBuiltin="true" name="Обычный 2 13 2 2 2 2" xfId="1018"/>
    <cellStyle builtinId="54" customBuiltin="true" name="Обычный 2 13 2 2 2 2 2" xfId="1019"/>
    <cellStyle builtinId="54" customBuiltin="true" name="Обычный 2 13 2 2 2 3" xfId="1020"/>
    <cellStyle builtinId="54" customBuiltin="true" name="Обычный 2 13 2 2 3" xfId="1021"/>
    <cellStyle builtinId="54" customBuiltin="true" name="Обычный 2 13 2 2 3 2" xfId="1022"/>
    <cellStyle builtinId="54" customBuiltin="true" name="Обычный 2 13 2 2 3 2 2" xfId="1023"/>
    <cellStyle builtinId="54" customBuiltin="true" name="Обычный 2 13 2 2 3 3" xfId="1024"/>
    <cellStyle builtinId="54" customBuiltin="true" name="Обычный 2 13 2 2 4" xfId="1025"/>
    <cellStyle builtinId="54" customBuiltin="true" name="Обычный 2 13 2 2 4 2" xfId="1026"/>
    <cellStyle builtinId="54" customBuiltin="true" name="Обычный 2 13 2 2 5" xfId="1027"/>
    <cellStyle builtinId="54" customBuiltin="true" name="Обычный 2 13 2 3" xfId="1028"/>
    <cellStyle builtinId="54" customBuiltin="true" name="Обычный 2 13 2 3 2" xfId="1029"/>
    <cellStyle builtinId="54" customBuiltin="true" name="Обычный 2 13 2 3 2 2" xfId="1030"/>
    <cellStyle builtinId="54" customBuiltin="true" name="Обычный 2 13 2 3 3" xfId="1031"/>
    <cellStyle builtinId="54" customBuiltin="true" name="Обычный 2 13 2 4" xfId="1032"/>
    <cellStyle builtinId="54" customBuiltin="true" name="Обычный 2 13 2 4 2" xfId="1033"/>
    <cellStyle builtinId="54" customBuiltin="true" name="Обычный 2 13 2 4 2 2" xfId="1034"/>
    <cellStyle builtinId="54" customBuiltin="true" name="Обычный 2 13 2 4 3" xfId="1035"/>
    <cellStyle builtinId="54" customBuiltin="true" name="Обычный 2 13 2 5" xfId="1036"/>
    <cellStyle builtinId="54" customBuiltin="true" name="Обычный 2 13 2 5 2" xfId="1037"/>
    <cellStyle builtinId="54" customBuiltin="true" name="Обычный 2 13 2 6" xfId="1038"/>
    <cellStyle builtinId="54" customBuiltin="true" name="Обычный 2 13 3" xfId="1039"/>
    <cellStyle builtinId="54" customBuiltin="true" name="Обычный 2 13 3 2" xfId="1040"/>
    <cellStyle builtinId="54" customBuiltin="true" name="Обычный 2 13 4" xfId="1041"/>
    <cellStyle builtinId="54" customBuiltin="true" name="Обычный 2 13 4 2" xfId="1042"/>
    <cellStyle builtinId="54" customBuiltin="true" name="Обычный 2 13 5" xfId="1043"/>
    <cellStyle builtinId="54" customBuiltin="true" name="Обычный 2 13 5 2" xfId="1044"/>
    <cellStyle builtinId="54" customBuiltin="true" name="Обычный 2 13 6" xfId="1045"/>
    <cellStyle builtinId="54" customBuiltin="true" name="Обычный 2 13 7" xfId="1046"/>
    <cellStyle builtinId="54" customBuiltin="true" name="Обычный 2 14" xfId="1047"/>
    <cellStyle builtinId="54" customBuiltin="true" name="Обычный 2 14 10" xfId="1048"/>
    <cellStyle builtinId="54" customBuiltin="true" name="Обычный 2 14 10 2" xfId="1049"/>
    <cellStyle builtinId="54" customBuiltin="true" name="Обычный 2 14 10 2 2" xfId="1050"/>
    <cellStyle builtinId="54" customBuiltin="true" name="Обычный 2 14 10 3" xfId="1051"/>
    <cellStyle builtinId="54" customBuiltin="true" name="Обычный 2 14 11" xfId="1052"/>
    <cellStyle builtinId="54" customBuiltin="true" name="Обычный 2 14 11 2" xfId="1053"/>
    <cellStyle builtinId="54" customBuiltin="true" name="Обычный 2 14 12" xfId="1054"/>
    <cellStyle builtinId="54" customBuiltin="true" name="Обычный 2 14 12 2" xfId="1055"/>
    <cellStyle builtinId="54" customBuiltin="true" name="Обычный 2 14 13" xfId="1056"/>
    <cellStyle builtinId="54" customBuiltin="true" name="Обычный 2 14 13 2" xfId="1057"/>
    <cellStyle builtinId="54" customBuiltin="true" name="Обычный 2 14 13 2 2" xfId="1058"/>
    <cellStyle builtinId="54" customBuiltin="true" name="Обычный 2 14 13 3" xfId="1059"/>
    <cellStyle builtinId="54" customBuiltin="true" name="Обычный 2 14 13 4" xfId="1060"/>
    <cellStyle builtinId="54" customBuiltin="true" name="Обычный 2 14 13 4 2" xfId="1061"/>
    <cellStyle builtinId="54" customBuiltin="true" name="Обычный 2 14 13 4 3" xfId="1062"/>
    <cellStyle builtinId="54" customBuiltin="true" name="Обычный 2 14 13 4 4" xfId="1063"/>
    <cellStyle builtinId="54" customBuiltin="true" name="Обычный 2 14 13 5" xfId="1064"/>
    <cellStyle builtinId="54" customBuiltin="true" name="Обычный 2 14 13 6" xfId="1065"/>
    <cellStyle builtinId="54" customBuiltin="true" name="Обычный 2 14 13 7" xfId="1066"/>
    <cellStyle builtinId="54" customBuiltin="true" name="Обычный 2 14 14" xfId="1067"/>
    <cellStyle builtinId="54" customBuiltin="true" name="Обычный 2 14 14 2" xfId="1068"/>
    <cellStyle builtinId="54" customBuiltin="true" name="Обычный 2 14 15" xfId="1069"/>
    <cellStyle builtinId="54" customBuiltin="true" name="Обычный 2 14 15 2" xfId="1070"/>
    <cellStyle builtinId="54" customBuiltin="true" name="Обычный 2 14 16" xfId="1071"/>
    <cellStyle builtinId="54" customBuiltin="true" name="Обычный 2 14 16 2" xfId="1072"/>
    <cellStyle builtinId="54" customBuiltin="true" name="Обычный 2 14 16 2 2" xfId="1073"/>
    <cellStyle builtinId="54" customBuiltin="true" name="Обычный 2 14 17" xfId="1074"/>
    <cellStyle builtinId="54" customBuiltin="true" name="Обычный 2 14 17 2" xfId="1075"/>
    <cellStyle builtinId="54" customBuiltin="true" name="Обычный 2 14 18" xfId="1076"/>
    <cellStyle builtinId="54" customBuiltin="true" name="Обычный 2 14 19" xfId="1077"/>
    <cellStyle builtinId="54" customBuiltin="true" name="Обычный 2 14 2" xfId="1078"/>
    <cellStyle builtinId="54" customBuiltin="true" name="Обычный 2 14 2 2" xfId="1079"/>
    <cellStyle builtinId="54" customBuiltin="true" name="Обычный 2 14 2 2 2" xfId="1080"/>
    <cellStyle builtinId="54" customBuiltin="true" name="Обычный 2 14 2 3" xfId="1081"/>
    <cellStyle builtinId="54" customBuiltin="true" name="Обычный 2 14 2 3 2" xfId="1082"/>
    <cellStyle builtinId="54" customBuiltin="true" name="Обычный 2 14 2 4" xfId="1083"/>
    <cellStyle builtinId="54" customBuiltin="true" name="Обычный 2 14 20" xfId="1084"/>
    <cellStyle builtinId="54" customBuiltin="true" name="Обычный 2 14 20 2" xfId="1085"/>
    <cellStyle builtinId="54" customBuiltin="true" name="Обычный 2 14 21" xfId="1086"/>
    <cellStyle builtinId="54" customBuiltin="true" name="Обычный 2 14 22" xfId="1087"/>
    <cellStyle builtinId="54" customBuiltin="true" name="Обычный 2 14 23" xfId="1088"/>
    <cellStyle builtinId="54" customBuiltin="true" name="Обычный 2 14 3" xfId="1089"/>
    <cellStyle builtinId="54" customBuiltin="true" name="Обычный 2 14 3 2" xfId="1090"/>
    <cellStyle builtinId="54" customBuiltin="true" name="Обычный 2 14 3 2 2" xfId="1091"/>
    <cellStyle builtinId="54" customBuiltin="true" name="Обычный 2 14 3 2 2 2" xfId="1092"/>
    <cellStyle builtinId="54" customBuiltin="true" name="Обычный 2 14 3 2 3" xfId="1093"/>
    <cellStyle builtinId="54" customBuiltin="true" name="Обычный 2 14 3 3" xfId="1094"/>
    <cellStyle builtinId="54" customBuiltin="true" name="Обычный 2 14 3 3 2" xfId="1095"/>
    <cellStyle builtinId="54" customBuiltin="true" name="Обычный 2 14 3 4" xfId="1096"/>
    <cellStyle builtinId="54" customBuiltin="true" name="Обычный 2 14 3 4 2" xfId="1097"/>
    <cellStyle builtinId="54" customBuiltin="true" name="Обычный 2 14 3 5" xfId="1098"/>
    <cellStyle builtinId="54" customBuiltin="true" name="Обычный 2 14 3 5 2" xfId="1099"/>
    <cellStyle builtinId="54" customBuiltin="true" name="Обычный 2 14 3 6" xfId="1100"/>
    <cellStyle builtinId="54" customBuiltin="true" name="Обычный 2 14 4" xfId="1101"/>
    <cellStyle builtinId="54" customBuiltin="true" name="Обычный 2 14 4 2" xfId="1102"/>
    <cellStyle builtinId="54" customBuiltin="true" name="Обычный 2 14 4 2 2" xfId="1103"/>
    <cellStyle builtinId="54" customBuiltin="true" name="Обычный 2 14 4 3" xfId="1104"/>
    <cellStyle builtinId="54" customBuiltin="true" name="Обычный 2 14 5" xfId="1105"/>
    <cellStyle builtinId="54" customBuiltin="true" name="Обычный 2 14 5 2" xfId="1106"/>
    <cellStyle builtinId="54" customBuiltin="true" name="Обычный 2 14 5 2 2" xfId="1107"/>
    <cellStyle builtinId="54" customBuiltin="true" name="Обычный 2 14 5 2 2 2" xfId="1108"/>
    <cellStyle builtinId="54" customBuiltin="true" name="Обычный 2 14 5 2 3" xfId="1109"/>
    <cellStyle builtinId="54" customBuiltin="true" name="Обычный 2 14 5 3" xfId="1110"/>
    <cellStyle builtinId="54" customBuiltin="true" name="Обычный 2 14 5 3 2" xfId="1111"/>
    <cellStyle builtinId="54" customBuiltin="true" name="Обычный 2 14 5 4" xfId="1112"/>
    <cellStyle builtinId="54" customBuiltin="true" name="Обычный 2 14 6" xfId="1113"/>
    <cellStyle builtinId="54" customBuiltin="true" name="Обычный 2 14 6 2" xfId="1114"/>
    <cellStyle builtinId="54" customBuiltin="true" name="Обычный 2 14 6 2 2" xfId="1115"/>
    <cellStyle builtinId="54" customBuiltin="true" name="Обычный 2 14 6 3" xfId="1116"/>
    <cellStyle builtinId="54" customBuiltin="true" name="Обычный 2 14 7" xfId="1117"/>
    <cellStyle builtinId="54" customBuiltin="true" name="Обычный 2 14 7 2" xfId="1118"/>
    <cellStyle builtinId="54" customBuiltin="true" name="Обычный 2 14 7 2 2" xfId="1119"/>
    <cellStyle builtinId="54" customBuiltin="true" name="Обычный 2 14 7 3" xfId="1120"/>
    <cellStyle builtinId="54" customBuiltin="true" name="Обычный 2 14 7 3 2" xfId="1121"/>
    <cellStyle builtinId="54" customBuiltin="true" name="Обычный 2 14 8" xfId="1122"/>
    <cellStyle builtinId="54" customBuiltin="true" name="Обычный 2 14 8 2" xfId="1123"/>
    <cellStyle builtinId="54" customBuiltin="true" name="Обычный 2 14 8 2 2" xfId="1124"/>
    <cellStyle builtinId="54" customBuiltin="true" name="Обычный 2 14 8 3" xfId="1125"/>
    <cellStyle builtinId="54" customBuiltin="true" name="Обычный 2 14 9" xfId="1126"/>
    <cellStyle builtinId="54" customBuiltin="true" name="Обычный 2 14 9 2" xfId="1127"/>
    <cellStyle builtinId="54" customBuiltin="true" name="Обычный 2 15" xfId="1128"/>
    <cellStyle builtinId="54" customBuiltin="true" name="Обычный 2 15 2" xfId="1129"/>
    <cellStyle builtinId="54" customBuiltin="true" name="Обычный 2 15 2 2" xfId="1130"/>
    <cellStyle builtinId="54" customBuiltin="true" name="Обычный 2 15 2 2 2" xfId="1131"/>
    <cellStyle builtinId="54" customBuiltin="true" name="Обычный 2 15 2 3" xfId="1132"/>
    <cellStyle builtinId="54" customBuiltin="true" name="Обычный 2 15 2 3 2" xfId="1133"/>
    <cellStyle builtinId="54" customBuiltin="true" name="Обычный 2 15 2 4" xfId="1134"/>
    <cellStyle builtinId="54" customBuiltin="true" name="Обычный 2 15 2 4 2" xfId="1135"/>
    <cellStyle builtinId="54" customBuiltin="true" name="Обычный 2 15 2 4 2 2" xfId="1136"/>
    <cellStyle builtinId="54" customBuiltin="true" name="Обычный 2 15 2 5" xfId="1137"/>
    <cellStyle builtinId="54" customBuiltin="true" name="Обычный 2 15 3" xfId="1138"/>
    <cellStyle builtinId="54" customBuiltin="true" name="Обычный 2 15 3 2" xfId="1139"/>
    <cellStyle builtinId="54" customBuiltin="true" name="Обычный 2 15 3 2 2" xfId="1140"/>
    <cellStyle builtinId="54" customBuiltin="true" name="Обычный 2 15 3 3" xfId="1141"/>
    <cellStyle builtinId="54" customBuiltin="true" name="Обычный 2 15 4" xfId="1142"/>
    <cellStyle builtinId="54" customBuiltin="true" name="Обычный 2 16" xfId="1143"/>
    <cellStyle builtinId="54" customBuiltin="true" name="Обычный 2 16 2" xfId="1144"/>
    <cellStyle builtinId="54" customBuiltin="true" name="Обычный 2 16 2 2" xfId="1145"/>
    <cellStyle builtinId="54" customBuiltin="true" name="Обычный 2 16 2 2 2" xfId="1146"/>
    <cellStyle builtinId="54" customBuiltin="true" name="Обычный 2 16 2 3" xfId="1147"/>
    <cellStyle builtinId="54" customBuiltin="true" name="Обычный 2 16 3" xfId="1148"/>
    <cellStyle builtinId="54" customBuiltin="true" name="Обычный 2 16 3 2" xfId="1149"/>
    <cellStyle builtinId="54" customBuiltin="true" name="Обычный 2 16 4" xfId="1150"/>
    <cellStyle builtinId="54" customBuiltin="true" name="Обычный 2 16 4 2" xfId="1151"/>
    <cellStyle builtinId="54" customBuiltin="true" name="Обычный 2 16 5" xfId="1152"/>
    <cellStyle builtinId="54" customBuiltin="true" name="Обычный 2 17" xfId="1153"/>
    <cellStyle builtinId="54" customBuiltin="true" name="Обычный 2 17 2" xfId="1154"/>
    <cellStyle builtinId="54" customBuiltin="true" name="Обычный 2 17 2 2" xfId="1155"/>
    <cellStyle builtinId="54" customBuiltin="true" name="Обычный 2 17 3" xfId="1156"/>
    <cellStyle builtinId="54" customBuiltin="true" name="Обычный 2 17 3 2" xfId="1157"/>
    <cellStyle builtinId="54" customBuiltin="true" name="Обычный 2 17 4" xfId="1158"/>
    <cellStyle builtinId="54" customBuiltin="true" name="Обычный 2 18" xfId="1159"/>
    <cellStyle builtinId="54" customBuiltin="true" name="Обычный 2 18 2" xfId="1160"/>
    <cellStyle builtinId="54" customBuiltin="true" name="Обычный 2 18 2 2" xfId="1161"/>
    <cellStyle builtinId="54" customBuiltin="true" name="Обычный 2 18 3" xfId="1162"/>
    <cellStyle builtinId="54" customBuiltin="true" name="Обычный 2 19" xfId="1163"/>
    <cellStyle builtinId="54" customBuiltin="true" name="Обычный 2 19 2" xfId="1164"/>
    <cellStyle builtinId="54" customBuiltin="true" name="Обычный 2 19 2 2" xfId="1165"/>
    <cellStyle builtinId="54" customBuiltin="true" name="Обычный 2 19 3" xfId="1166"/>
    <cellStyle builtinId="54" customBuiltin="true" name="Обычный 2 19 3 2" xfId="1167"/>
    <cellStyle builtinId="54" customBuiltin="true" name="Обычный 2 19 4" xfId="1168"/>
    <cellStyle builtinId="54" customBuiltin="true" name="Обычный 2 2" xfId="1169"/>
    <cellStyle builtinId="54" customBuiltin="true" name="Обычный 2 2 2" xfId="1170"/>
    <cellStyle builtinId="54" customBuiltin="true" name="Обычный 2 2 2 10" xfId="1171"/>
    <cellStyle builtinId="54" customBuiltin="true" name="Обычный 2 2 2 10 2" xfId="1172"/>
    <cellStyle builtinId="54" customBuiltin="true" name="Обычный 2 2 2 10 2 2" xfId="1173"/>
    <cellStyle builtinId="54" customBuiltin="true" name="Обычный 2 2 2 10 3" xfId="1174"/>
    <cellStyle builtinId="54" customBuiltin="true" name="Обычный 2 2 2 10 3 2" xfId="1175"/>
    <cellStyle builtinId="54" customBuiltin="true" name="Обычный 2 2 2 10 4" xfId="1176"/>
    <cellStyle builtinId="54" customBuiltin="true" name="Обычный 2 2 2 10 4 2" xfId="1177"/>
    <cellStyle builtinId="54" customBuiltin="true" name="Обычный 2 2 2 11" xfId="1178"/>
    <cellStyle builtinId="54" customBuiltin="true" name="Обычный 2 2 2 11 2" xfId="1179"/>
    <cellStyle builtinId="54" customBuiltin="true" name="Обычный 2 2 2 11 2 2" xfId="1180"/>
    <cellStyle builtinId="54" customBuiltin="true" name="Обычный 2 2 2 11 3" xfId="1181"/>
    <cellStyle builtinId="54" customBuiltin="true" name="Обычный 2 2 2 11 3 2" xfId="1182"/>
    <cellStyle builtinId="54" customBuiltin="true" name="Обычный 2 2 2 11 4" xfId="1183"/>
    <cellStyle builtinId="54" customBuiltin="true" name="Обычный 2 2 2 12" xfId="1184"/>
    <cellStyle builtinId="54" customBuiltin="true" name="Обычный 2 2 2 12 2" xfId="1185"/>
    <cellStyle builtinId="54" customBuiltin="true" name="Обычный 2 2 2 12 2 2" xfId="1186"/>
    <cellStyle builtinId="54" customBuiltin="true" name="Обычный 2 2 2 12 2 2 2" xfId="1187"/>
    <cellStyle builtinId="54" customBuiltin="true" name="Обычный 2 2 2 12 2 3" xfId="1188"/>
    <cellStyle builtinId="54" customBuiltin="true" name="Обычный 2 2 2 12 3" xfId="1189"/>
    <cellStyle builtinId="54" customBuiltin="true" name="Обычный 2 2 2 12 3 2" xfId="1190"/>
    <cellStyle builtinId="54" customBuiltin="true" name="Обычный 2 2 2 12 4" xfId="1191"/>
    <cellStyle builtinId="54" customBuiltin="true" name="Обычный 2 2 2 12 4 2" xfId="1192"/>
    <cellStyle builtinId="54" customBuiltin="true" name="Обычный 2 2 2 12 5" xfId="1193"/>
    <cellStyle builtinId="54" customBuiltin="true" name="Обычный 2 2 2 12 5 2" xfId="1194"/>
    <cellStyle builtinId="54" customBuiltin="true" name="Обычный 2 2 2 12 6" xfId="1195"/>
    <cellStyle builtinId="54" customBuiltin="true" name="Обычный 2 2 2 13" xfId="1196"/>
    <cellStyle builtinId="54" customBuiltin="true" name="Обычный 2 2 2 13 2" xfId="1197"/>
    <cellStyle builtinId="54" customBuiltin="true" name="Обычный 2 2 2 14" xfId="1198"/>
    <cellStyle builtinId="54" customBuiltin="true" name="Обычный 2 2 2 15" xfId="1199"/>
    <cellStyle builtinId="54" customBuiltin="true" name="Обычный 2 2 2 15 2" xfId="1200"/>
    <cellStyle builtinId="54" customBuiltin="true" name="Обычный 2 2 2 16" xfId="1201"/>
    <cellStyle builtinId="54" customBuiltin="true" name="Обычный 2 2 2 16 2" xfId="1202"/>
    <cellStyle builtinId="54" customBuiltin="true" name="Обычный 2 2 2 17" xfId="1203"/>
    <cellStyle builtinId="54" customBuiltin="true" name="Обычный 2 2 2 17 2" xfId="1204"/>
    <cellStyle builtinId="54" customBuiltin="true" name="Обычный 2 2 2 18" xfId="1205"/>
    <cellStyle builtinId="54" customBuiltin="true" name="Обычный 2 2 2 2" xfId="1206"/>
    <cellStyle builtinId="54" customBuiltin="true" name="Обычный 2 2 2 2 10" xfId="1207"/>
    <cellStyle builtinId="54" customBuiltin="true" name="Обычный 2 2 2 2 10 2" xfId="1208"/>
    <cellStyle builtinId="54" customBuiltin="true" name="Обычный 2 2 2 2 10 2 2" xfId="1209"/>
    <cellStyle builtinId="54" customBuiltin="true" name="Обычный 2 2 2 2 10 3" xfId="1210"/>
    <cellStyle builtinId="54" customBuiltin="true" name="Обычный 2 2 2 2 11" xfId="1211"/>
    <cellStyle builtinId="54" customBuiltin="true" name="Обычный 2 2 2 2 11 2" xfId="1212"/>
    <cellStyle builtinId="54" customBuiltin="true" name="Обычный 2 2 2 2 11 3" xfId="1213"/>
    <cellStyle builtinId="54" customBuiltin="true" name="Обычный 2 2 2 2 12" xfId="1214"/>
    <cellStyle builtinId="54" customBuiltin="true" name="Обычный 2 2 2 2 13" xfId="1215"/>
    <cellStyle builtinId="54" customBuiltin="true" name="Обычный 2 2 2 2 2" xfId="1216"/>
    <cellStyle builtinId="54" customBuiltin="true" name="Обычный 2 2 2 2 2 10" xfId="1217"/>
    <cellStyle builtinId="54" customBuiltin="true" name="Обычный 2 2 2 2 2 2" xfId="1218"/>
    <cellStyle builtinId="54" customBuiltin="true" name="Обычный 2 2 2 2 2 2 2" xfId="1219"/>
    <cellStyle builtinId="54" customBuiltin="true" name="Обычный 2 2 2 2 2 2 2 2" xfId="1220"/>
    <cellStyle builtinId="54" customBuiltin="true" name="Обычный 2 2 2 2 2 2 2 2 2" xfId="1221"/>
    <cellStyle builtinId="54" customBuiltin="true" name="Обычный 2 2 2 2 2 2 2 3" xfId="1222"/>
    <cellStyle builtinId="54" customBuiltin="true" name="Обычный 2 2 2 2 2 2 3" xfId="1223"/>
    <cellStyle builtinId="54" customBuiltin="true" name="Обычный 2 2 2 2 2 2 3 2" xfId="1224"/>
    <cellStyle builtinId="54" customBuiltin="true" name="Обычный 2 2 2 2 2 2 3 2 2" xfId="1225"/>
    <cellStyle builtinId="54" customBuiltin="true" name="Обычный 2 2 2 2 2 2 3 2 3" xfId="1226"/>
    <cellStyle builtinId="54" customBuiltin="true" name="Обычный 2 2 2 2 2 2 3 3" xfId="1227"/>
    <cellStyle builtinId="54" customBuiltin="true" name="Обычный 2 2 2 2 2 2 3 4" xfId="1228"/>
    <cellStyle builtinId="54" customBuiltin="true" name="Обычный 2 2 2 2 2 2 4" xfId="1229"/>
    <cellStyle builtinId="54" customBuiltin="true" name="Обычный 2 2 2 2 2 2 4 2" xfId="1230"/>
    <cellStyle builtinId="54" customBuiltin="true" name="Обычный 2 2 2 2 2 2 5" xfId="1231"/>
    <cellStyle builtinId="54" customBuiltin="true" name="Обычный 2 2 2 2 2 3" xfId="1232"/>
    <cellStyle builtinId="54" customBuiltin="true" name="Обычный 2 2 2 2 2 3 10" xfId="1233"/>
    <cellStyle builtinId="54" customBuiltin="true" name="Обычный 2 2 2 2 2 3 11" xfId="1234"/>
    <cellStyle builtinId="54" customBuiltin="true" name="Обычный 2 2 2 2 2 3 12" xfId="1235"/>
    <cellStyle builtinId="54" customBuiltin="true" name="Обычный 2 2 2 2 2 3 2" xfId="1236"/>
    <cellStyle builtinId="54" customBuiltin="true" name="Обычный 2 2 2 2 2 3 2 2" xfId="1237"/>
    <cellStyle builtinId="54" customBuiltin="true" name="Обычный 2 2 2 2 2 3 2 3" xfId="1238"/>
    <cellStyle builtinId="54" customBuiltin="true" name="Обычный 2 2 2 2 2 3 2 4" xfId="1239"/>
    <cellStyle builtinId="54" customBuiltin="true" name="Обычный 2 2 2 2 2 3 3" xfId="1240"/>
    <cellStyle builtinId="54" customBuiltin="true" name="Обычный 2 2 2 2 2 3 3 2" xfId="1241"/>
    <cellStyle builtinId="54" customBuiltin="true" name="Обычный 2 2 2 2 2 3 4" xfId="1242"/>
    <cellStyle builtinId="54" customBuiltin="true" name="Обычный 2 2 2 2 2 3 4 2" xfId="1243"/>
    <cellStyle builtinId="54" customBuiltin="true" name="Обычный 2 2 2 2 2 3 4 2 2" xfId="1244"/>
    <cellStyle builtinId="54" customBuiltin="true" name="Обычный 2 2 2 2 2 3 4 3" xfId="1245"/>
    <cellStyle builtinId="54" customBuiltin="true" name="Обычный 2 2 2 2 2 3 5" xfId="1246"/>
    <cellStyle builtinId="54" customBuiltin="true" name="Обычный 2 2 2 2 2 3 5 2" xfId="1247"/>
    <cellStyle builtinId="54" customBuiltin="true" name="Обычный 2 2 2 2 2 3 6" xfId="1248"/>
    <cellStyle builtinId="54" customBuiltin="true" name="Обычный 2 2 2 2 2 3 6 2" xfId="1249"/>
    <cellStyle builtinId="54" customBuiltin="true" name="Обычный 2 2 2 2 2 3 7" xfId="1250"/>
    <cellStyle builtinId="54" customBuiltin="true" name="Обычный 2 2 2 2 2 3 7 2" xfId="1251"/>
    <cellStyle builtinId="54" customBuiltin="true" name="Обычный 2 2 2 2 2 3 8" xfId="1252"/>
    <cellStyle builtinId="54" customBuiltin="true" name="Обычный 2 2 2 2 2 3 8 2" xfId="1253"/>
    <cellStyle builtinId="54" customBuiltin="true" name="Обычный 2 2 2 2 2 3 9" xfId="1254"/>
    <cellStyle builtinId="54" customBuiltin="true" name="Обычный 2 2 2 2 2 4" xfId="1255"/>
    <cellStyle builtinId="54" customBuiltin="true" name="Обычный 2 2 2 2 2 4 2" xfId="1256"/>
    <cellStyle builtinId="54" customBuiltin="true" name="Обычный 2 2 2 2 2 4 2 2" xfId="1257"/>
    <cellStyle builtinId="54" customBuiltin="true" name="Обычный 2 2 2 2 2 4 2 2 2" xfId="1258"/>
    <cellStyle builtinId="54" customBuiltin="true" name="Обычный 2 2 2 2 2 4 2 3" xfId="1259"/>
    <cellStyle builtinId="54" customBuiltin="true" name="Обычный 2 2 2 2 2 4 2 4" xfId="1260"/>
    <cellStyle builtinId="54" customBuiltin="true" name="Обычный 2 2 2 2 2 4 3" xfId="1261"/>
    <cellStyle builtinId="54" customBuiltin="true" name="Обычный 2 2 2 2 2 4 4" xfId="1262"/>
    <cellStyle builtinId="54" customBuiltin="true" name="Обычный 2 2 2 2 2 5" xfId="1263"/>
    <cellStyle builtinId="54" customBuiltin="true" name="Обычный 2 2 2 2 2 5 2" xfId="1264"/>
    <cellStyle builtinId="54" customBuiltin="true" name="Обычный 2 2 2 2 2 5 2 2" xfId="1265"/>
    <cellStyle builtinId="54" customBuiltin="true" name="Обычный 2 2 2 2 2 5 2 2 2" xfId="1266"/>
    <cellStyle builtinId="54" customBuiltin="true" name="Обычный 2 2 2 2 2 5 2 2 3" xfId="1267"/>
    <cellStyle builtinId="54" customBuiltin="true" name="Обычный 2 2 2 2 2 5 2 3" xfId="1268"/>
    <cellStyle builtinId="54" customBuiltin="true" name="Обычный 2 2 2 2 2 5 3" xfId="1269"/>
    <cellStyle builtinId="54" customBuiltin="true" name="Обычный 2 2 2 2 2 5 4" xfId="1270"/>
    <cellStyle builtinId="54" customBuiltin="true" name="Обычный 2 2 2 2 2 6" xfId="1271"/>
    <cellStyle builtinId="54" customBuiltin="true" name="Обычный 2 2 2 2 2 6 2" xfId="1272"/>
    <cellStyle builtinId="54" customBuiltin="true" name="Обычный 2 2 2 2 2 7" xfId="1273"/>
    <cellStyle builtinId="54" customBuiltin="true" name="Обычный 2 2 2 2 2 7 2" xfId="1274"/>
    <cellStyle builtinId="54" customBuiltin="true" name="Обычный 2 2 2 2 2 7 2 2" xfId="1275"/>
    <cellStyle builtinId="54" customBuiltin="true" name="Обычный 2 2 2 2 2 7 3" xfId="1276"/>
    <cellStyle builtinId="54" customBuiltin="true" name="Обычный 2 2 2 2 2 8" xfId="1277"/>
    <cellStyle builtinId="54" customBuiltin="true" name="Обычный 2 2 2 2 2 8 2" xfId="1278"/>
    <cellStyle builtinId="54" customBuiltin="true" name="Обычный 2 2 2 2 2 9" xfId="1279"/>
    <cellStyle builtinId="54" customBuiltin="true" name="Обычный 2 2 2 2 3" xfId="1280"/>
    <cellStyle builtinId="54" customBuiltin="true" name="Обычный 2 2 2 2 3 2" xfId="1281"/>
    <cellStyle builtinId="54" customBuiltin="true" name="Обычный 2 2 2 2 3 2 2" xfId="1282"/>
    <cellStyle builtinId="54" customBuiltin="true" name="Обычный 2 2 2 2 3 2 2 2" xfId="1283"/>
    <cellStyle builtinId="54" customBuiltin="true" name="Обычный 2 2 2 2 3 2 2 2 2" xfId="1284"/>
    <cellStyle builtinId="54" customBuiltin="true" name="Обычный 2 2 2 2 3 2 2 2 3" xfId="1285"/>
    <cellStyle builtinId="54" customBuiltin="true" name="Обычный 2 2 2 2 3 2 2 3" xfId="1286"/>
    <cellStyle builtinId="54" customBuiltin="true" name="Обычный 2 2 2 2 3 2 2 3 2" xfId="1287"/>
    <cellStyle builtinId="54" customBuiltin="true" name="Обычный 2 2 2 2 3 2 2 3 2 2" xfId="1288"/>
    <cellStyle builtinId="54" customBuiltin="true" name="Обычный 2 2 2 2 3 2 2 3 3" xfId="1289"/>
    <cellStyle builtinId="54" customBuiltin="true" name="Обычный 2 2 2 2 3 2 2 4" xfId="1290"/>
    <cellStyle builtinId="54" customBuiltin="true" name="Обычный 2 2 2 2 3 2 2 4 2" xfId="1291"/>
    <cellStyle builtinId="54" customBuiltin="true" name="Обычный 2 2 2 2 3 2 2 5" xfId="1292"/>
    <cellStyle builtinId="54" customBuiltin="true" name="Обычный 2 2 2 2 3 2 2 5 2" xfId="1293"/>
    <cellStyle builtinId="54" customBuiltin="true" name="Обычный 2 2 2 2 3 2 2 6" xfId="1294"/>
    <cellStyle builtinId="54" customBuiltin="true" name="Обычный 2 2 2 2 3 2 2 6 2" xfId="1295"/>
    <cellStyle builtinId="54" customBuiltin="true" name="Обычный 2 2 2 2 3 2 2 7" xfId="1296"/>
    <cellStyle builtinId="54" customBuiltin="true" name="Обычный 2 2 2 2 3 2 2 8" xfId="1297"/>
    <cellStyle builtinId="54" customBuiltin="true" name="Обычный 2 2 2 2 3 2 2 8 2" xfId="1298"/>
    <cellStyle builtinId="54" customBuiltin="true" name="Обычный 2 2 2 2 3 2 2 9" xfId="1299"/>
    <cellStyle builtinId="54" customBuiltin="true" name="Обычный 2 2 2 2 3 2 3" xfId="1300"/>
    <cellStyle builtinId="54" customBuiltin="true" name="Обычный 2 2 2 2 3 2 3 2" xfId="1301"/>
    <cellStyle builtinId="54" customBuiltin="true" name="Обычный 2 2 2 2 3 2 3 2 2" xfId="1302"/>
    <cellStyle builtinId="54" customBuiltin="true" name="Обычный 2 2 2 2 3 2 3 3" xfId="1303"/>
    <cellStyle builtinId="54" customBuiltin="true" name="Обычный 2 2 2 2 3 2 4" xfId="1304"/>
    <cellStyle builtinId="54" customBuiltin="true" name="Обычный 2 2 2 2 3 2 4 2" xfId="1305"/>
    <cellStyle builtinId="54" customBuiltin="true" name="Обычный 2 2 2 2 3 2 5" xfId="1306"/>
    <cellStyle builtinId="54" customBuiltin="true" name="Обычный 2 2 2 2 3 3" xfId="1307"/>
    <cellStyle builtinId="54" customBuiltin="true" name="Обычный 2 2 2 2 3 3 2" xfId="1308"/>
    <cellStyle builtinId="54" customBuiltin="true" name="Обычный 2 2 2 2 3 3 2 2" xfId="1309"/>
    <cellStyle builtinId="54" customBuiltin="true" name="Обычный 2 2 2 2 3 3 3" xfId="1310"/>
    <cellStyle builtinId="54" customBuiltin="true" name="Обычный 2 2 2 2 3 4" xfId="1311"/>
    <cellStyle builtinId="54" customBuiltin="true" name="Обычный 2 2 2 2 3 4 2" xfId="1312"/>
    <cellStyle builtinId="54" customBuiltin="true" name="Обычный 2 2 2 2 3 4 2 2" xfId="1313"/>
    <cellStyle builtinId="54" customBuiltin="true" name="Обычный 2 2 2 2 3 4 3" xfId="1314"/>
    <cellStyle builtinId="54" customBuiltin="true" name="Обычный 2 2 2 2 3 5" xfId="1315"/>
    <cellStyle builtinId="54" customBuiltin="true" name="Обычный 2 2 2 2 3 5 2" xfId="1316"/>
    <cellStyle builtinId="54" customBuiltin="true" name="Обычный 2 2 2 2 3 6" xfId="1317"/>
    <cellStyle builtinId="54" customBuiltin="true" name="Обычный 2 2 2 2 4" xfId="1318"/>
    <cellStyle builtinId="54" customBuiltin="true" name="Обычный 2 2 2 2 4 10" xfId="1319"/>
    <cellStyle builtinId="54" customBuiltin="true" name="Обычный 2 2 2 2 4 10 2" xfId="1320"/>
    <cellStyle builtinId="54" customBuiltin="true" name="Обычный 2 2 2 2 4 11" xfId="1321"/>
    <cellStyle builtinId="54" customBuiltin="true" name="Обычный 2 2 2 2 4 11 2" xfId="1322"/>
    <cellStyle builtinId="54" customBuiltin="true" name="Обычный 2 2 2 2 4 12" xfId="1323"/>
    <cellStyle builtinId="54" customBuiltin="true" name="Обычный 2 2 2 2 4 12 2" xfId="1324"/>
    <cellStyle builtinId="54" customBuiltin="true" name="Обычный 2 2 2 2 4 13" xfId="1325"/>
    <cellStyle builtinId="54" customBuiltin="true" name="Обычный 2 2 2 2 4 13 2" xfId="1326"/>
    <cellStyle builtinId="54" customBuiltin="true" name="Обычный 2 2 2 2 4 14" xfId="1327"/>
    <cellStyle builtinId="54" customBuiltin="true" name="Обычный 2 2 2 2 4 14 2" xfId="1328"/>
    <cellStyle builtinId="54" customBuiltin="true" name="Обычный 2 2 2 2 4 14 3" xfId="1329"/>
    <cellStyle builtinId="54" customBuiltin="true" name="Обычный 2 2 2 2 4 15" xfId="1330"/>
    <cellStyle builtinId="54" customBuiltin="true" name="Обычный 2 2 2 2 4 15 2" xfId="1331"/>
    <cellStyle builtinId="54" customBuiltin="true" name="Обычный 2 2 2 2 4 16" xfId="1332"/>
    <cellStyle builtinId="54" customBuiltin="true" name="Обычный 2 2 2 2 4 17" xfId="1333"/>
    <cellStyle builtinId="54" customBuiltin="true" name="Обычный 2 2 2 2 4 2" xfId="1334"/>
    <cellStyle builtinId="54" customBuiltin="true" name="Обычный 2 2 2 2 4 2 10" xfId="1335"/>
    <cellStyle builtinId="54" customBuiltin="true" name="Обычный 2 2 2 2 4 2 11" xfId="1336"/>
    <cellStyle builtinId="54" customBuiltin="true" name="Обычный 2 2 2 2 4 2 12" xfId="1337"/>
    <cellStyle builtinId="54" customBuiltin="true" name="Обычный 2 2 2 2 4 2 2" xfId="1338"/>
    <cellStyle builtinId="54" customBuiltin="true" name="Обычный 2 2 2 2 4 2 2 2" xfId="1339"/>
    <cellStyle builtinId="54" customBuiltin="true" name="Обычный 2 2 2 2 4 2 2 2 2" xfId="1340"/>
    <cellStyle builtinId="54" customBuiltin="true" name="Обычный 2 2 2 2 4 2 2 2 3" xfId="1341"/>
    <cellStyle builtinId="54" customBuiltin="true" name="Обычный 2 2 2 2 4 2 2 3" xfId="1342"/>
    <cellStyle builtinId="54" customBuiltin="true" name="Обычный 2 2 2 2 4 2 2 3 2" xfId="1343"/>
    <cellStyle builtinId="54" customBuiltin="true" name="Обычный 2 2 2 2 4 2 2 4" xfId="1344"/>
    <cellStyle builtinId="54" customBuiltin="true" name="Обычный 2 2 2 2 4 2 2 5" xfId="1345"/>
    <cellStyle builtinId="54" customBuiltin="true" name="Обычный 2 2 2 2 4 2 3" xfId="1346"/>
    <cellStyle builtinId="54" customBuiltin="true" name="Обычный 2 2 2 2 4 2 3 2" xfId="1347"/>
    <cellStyle builtinId="54" customBuiltin="true" name="Обычный 2 2 2 2 4 2 3 2 2" xfId="1348"/>
    <cellStyle builtinId="54" customBuiltin="true" name="Обычный 2 2 2 2 4 2 3 2 2 2" xfId="1349"/>
    <cellStyle builtinId="54" customBuiltin="true" name="Обычный 2 2 2 2 4 2 3 2 3" xfId="1350"/>
    <cellStyle builtinId="54" customBuiltin="true" name="Обычный 2 2 2 2 4 2 3 2 4" xfId="1351"/>
    <cellStyle builtinId="54" customBuiltin="true" name="Обычный 2 2 2 2 4 2 3 3" xfId="1352"/>
    <cellStyle builtinId="54" customBuiltin="true" name="Обычный 2 2 2 2 4 2 3 3 2" xfId="1353"/>
    <cellStyle builtinId="54" customBuiltin="true" name="Обычный 2 2 2 2 4 2 3 4" xfId="1354"/>
    <cellStyle builtinId="54" customBuiltin="true" name="Обычный 2 2 2 2 4 2 3 4 2" xfId="1355"/>
    <cellStyle builtinId="54" customBuiltin="true" name="Обычный 2 2 2 2 4 2 3 5" xfId="1356"/>
    <cellStyle builtinId="54" customBuiltin="true" name="Обычный 2 2 2 2 4 2 3 5 2" xfId="1357"/>
    <cellStyle builtinId="54" customBuiltin="true" name="Обычный 2 2 2 2 4 2 3 6" xfId="1358"/>
    <cellStyle builtinId="54" customBuiltin="true" name="Обычный 2 2 2 2 4 2 3 6 2" xfId="1359"/>
    <cellStyle builtinId="54" customBuiltin="true" name="Обычный 2 2 2 2 4 2 3 7" xfId="1360"/>
    <cellStyle builtinId="54" customBuiltin="true" name="Обычный 2 2 2 2 4 2 3 7 2" xfId="1361"/>
    <cellStyle builtinId="54" customBuiltin="true" name="Обычный 2 2 2 2 4 2 3 8" xfId="1362"/>
    <cellStyle builtinId="54" customBuiltin="true" name="Обычный 2 2 2 2 4 2 3 9" xfId="1363"/>
    <cellStyle builtinId="54" customBuiltin="true" name="Обычный 2 2 2 2 4 2 4" xfId="1364"/>
    <cellStyle builtinId="54" customBuiltin="true" name="Обычный 2 2 2 2 4 2 4 2" xfId="1365"/>
    <cellStyle builtinId="54" customBuiltin="true" name="Обычный 2 2 2 2 4 2 4 2 2" xfId="1366"/>
    <cellStyle builtinId="54" customBuiltin="true" name="Обычный 2 2 2 2 4 2 4 3" xfId="1367"/>
    <cellStyle builtinId="54" customBuiltin="true" name="Обычный 2 2 2 2 4 2 4 4" xfId="1368"/>
    <cellStyle builtinId="54" customBuiltin="true" name="Обычный 2 2 2 2 4 2 5" xfId="1369"/>
    <cellStyle builtinId="54" customBuiltin="true" name="Обычный 2 2 2 2 4 2 5 2" xfId="1370"/>
    <cellStyle builtinId="54" customBuiltin="true" name="Обычный 2 2 2 2 4 2 6" xfId="1371"/>
    <cellStyle builtinId="54" customBuiltin="true" name="Обычный 2 2 2 2 4 2 6 2" xfId="1372"/>
    <cellStyle builtinId="54" customBuiltin="true" name="Обычный 2 2 2 2 4 2 6 2 2" xfId="1373"/>
    <cellStyle builtinId="54" customBuiltin="true" name="Обычный 2 2 2 2 4 2 6 2 2 2" xfId="1374"/>
    <cellStyle builtinId="54" customBuiltin="true" name="Обычный 2 2 2 2 4 2 6 2 2 3" xfId="1375"/>
    <cellStyle builtinId="54" customBuiltin="true" name="Обычный 2 2 2 2 4 2 6 2 3" xfId="1376"/>
    <cellStyle builtinId="54" customBuiltin="true" name="Обычный 2 2 2 2 4 2 6 3" xfId="1377"/>
    <cellStyle builtinId="54" customBuiltin="true" name="Обычный 2 2 2 2 4 2 7" xfId="1378"/>
    <cellStyle builtinId="54" customBuiltin="true" name="Обычный 2 2 2 2 4 2 7 2" xfId="1379"/>
    <cellStyle builtinId="54" customBuiltin="true" name="Обычный 2 2 2 2 4 2 8" xfId="1380"/>
    <cellStyle builtinId="54" customBuiltin="true" name="Обычный 2 2 2 2 4 2 8 2" xfId="1381"/>
    <cellStyle builtinId="54" customBuiltin="true" name="Обычный 2 2 2 2 4 2 9" xfId="1382"/>
    <cellStyle builtinId="54" customBuiltin="true" name="Обычный 2 2 2 2 4 2 9 2" xfId="1383"/>
    <cellStyle builtinId="54" customBuiltin="true" name="Обычный 2 2 2 2 4 2 9 3" xfId="1384"/>
    <cellStyle builtinId="54" customBuiltin="true" name="Обычный 2 2 2 2 4 2 9 4" xfId="1385"/>
    <cellStyle builtinId="54" customBuiltin="true" name="Обычный 2 2 2 2 4 3" xfId="1386"/>
    <cellStyle builtinId="54" customBuiltin="true" name="Обычный 2 2 2 2 4 3 2" xfId="1387"/>
    <cellStyle builtinId="54" customBuiltin="true" name="Обычный 2 2 2 2 4 3 2 2" xfId="1388"/>
    <cellStyle builtinId="54" customBuiltin="true" name="Обычный 2 2 2 2 4 3 2 3" xfId="1389"/>
    <cellStyle builtinId="54" customBuiltin="true" name="Обычный 2 2 2 2 4 3 3" xfId="1390"/>
    <cellStyle builtinId="54" customBuiltin="true" name="Обычный 2 2 2 2 4 3 3 2" xfId="1391"/>
    <cellStyle builtinId="54" customBuiltin="true" name="Обычный 2 2 2 2 4 3 3 2 2" xfId="1392"/>
    <cellStyle builtinId="54" customBuiltin="true" name="Обычный 2 2 2 2 4 3 3 2 3" xfId="1393"/>
    <cellStyle builtinId="54" customBuiltin="true" name="Обычный 2 2 2 2 4 3 3 2 3 2" xfId="1394"/>
    <cellStyle builtinId="54" customBuiltin="true" name="Обычный 2 2 2 2 4 3 3 2 3 3" xfId="1395"/>
    <cellStyle builtinId="54" customBuiltin="true" name="Обычный 2 2 2 2 4 3 3 2 4" xfId="1396"/>
    <cellStyle builtinId="54" customBuiltin="true" name="Обычный 2 2 2 2 4 3 3 2 5" xfId="1397"/>
    <cellStyle builtinId="54" customBuiltin="true" name="Обычный 2 2 2 2 4 3 3 3" xfId="1398"/>
    <cellStyle builtinId="54" customBuiltin="true" name="Обычный 2 2 2 2 4 3 4" xfId="1399"/>
    <cellStyle builtinId="54" customBuiltin="true" name="Обычный 2 2 2 2 4 3 4 2" xfId="1400"/>
    <cellStyle builtinId="54" customBuiltin="true" name="Обычный 2 2 2 2 4 3 5" xfId="1401"/>
    <cellStyle builtinId="54" customBuiltin="true" name="Обычный 2 2 2 2 4 3 5 2" xfId="1402"/>
    <cellStyle builtinId="54" customBuiltin="true" name="Обычный 2 2 2 2 4 3 6" xfId="1403"/>
    <cellStyle builtinId="54" customBuiltin="true" name="Обычный 2 2 2 2 4 3 7" xfId="1404"/>
    <cellStyle builtinId="54" customBuiltin="true" name="Обычный 2 2 2 2 4 4" xfId="1405"/>
    <cellStyle builtinId="54" customBuiltin="true" name="Обычный 2 2 2 2 4 4 2" xfId="1406"/>
    <cellStyle builtinId="54" customBuiltin="true" name="Обычный 2 2 2 2 4 4 2 2" xfId="1407"/>
    <cellStyle builtinId="54" customBuiltin="true" name="Обычный 2 2 2 2 4 4 2 3" xfId="1408"/>
    <cellStyle builtinId="54" customBuiltin="true" name="Обычный 2 2 2 2 4 4 3" xfId="1409"/>
    <cellStyle builtinId="54" customBuiltin="true" name="Обычный 2 2 2 2 4 4 3 2" xfId="1410"/>
    <cellStyle builtinId="54" customBuiltin="true" name="Обычный 2 2 2 2 4 4 4" xfId="1411"/>
    <cellStyle builtinId="54" customBuiltin="true" name="Обычный 2 2 2 2 4 4 4 2" xfId="1412"/>
    <cellStyle builtinId="54" customBuiltin="true" name="Обычный 2 2 2 2 4 4 5" xfId="1413"/>
    <cellStyle builtinId="54" customBuiltin="true" name="Обычный 2 2 2 2 4 4 6" xfId="1414"/>
    <cellStyle builtinId="54" customBuiltin="true" name="Обычный 2 2 2 2 4 5" xfId="1415"/>
    <cellStyle builtinId="54" customBuiltin="true" name="Обычный 2 2 2 2 4 5 2" xfId="1416"/>
    <cellStyle builtinId="54" customBuiltin="true" name="Обычный 2 2 2 2 4 5 2 2" xfId="1417"/>
    <cellStyle builtinId="54" customBuiltin="true" name="Обычный 2 2 2 2 4 5 3" xfId="1418"/>
    <cellStyle builtinId="54" customBuiltin="true" name="Обычный 2 2 2 2 4 5 4" xfId="1419"/>
    <cellStyle builtinId="54" customBuiltin="true" name="Обычный 2 2 2 2 4 6" xfId="1420"/>
    <cellStyle builtinId="54" customBuiltin="true" name="Обычный 2 2 2 2 4 6 2" xfId="1421"/>
    <cellStyle builtinId="54" customBuiltin="true" name="Обычный 2 2 2 2 4 7" xfId="1422"/>
    <cellStyle builtinId="54" customBuiltin="true" name="Обычный 2 2 2 2 4 7 2" xfId="1423"/>
    <cellStyle builtinId="54" customBuiltin="true" name="Обычный 2 2 2 2 4 7 2 2" xfId="1424"/>
    <cellStyle builtinId="54" customBuiltin="true" name="Обычный 2 2 2 2 4 7 2 2 2" xfId="1425"/>
    <cellStyle builtinId="54" customBuiltin="true" name="Обычный 2 2 2 2 4 7 2 3" xfId="1426"/>
    <cellStyle builtinId="54" customBuiltin="true" name="Обычный 2 2 2 2 4 7 3" xfId="1427"/>
    <cellStyle builtinId="54" customBuiltin="true" name="Обычный 2 2 2 2 4 7 3 2" xfId="1428"/>
    <cellStyle builtinId="54" customBuiltin="true" name="Обычный 2 2 2 2 4 7 4" xfId="1429"/>
    <cellStyle builtinId="54" customBuiltin="true" name="Обычный 2 2 2 2 4 8" xfId="1430"/>
    <cellStyle builtinId="54" customBuiltin="true" name="Обычный 2 2 2 2 4 8 2" xfId="1431"/>
    <cellStyle builtinId="54" customBuiltin="true" name="Обычный 2 2 2 2 4 8 2 2" xfId="1432"/>
    <cellStyle builtinId="54" customBuiltin="true" name="Обычный 2 2 2 2 4 8 2 2 2" xfId="1433"/>
    <cellStyle builtinId="54" customBuiltin="true" name="Обычный 2 2 2 2 4 8 2 2 3" xfId="1434"/>
    <cellStyle builtinId="54" customBuiltin="true" name="Обычный 2 2 2 2 4 8 3" xfId="1435"/>
    <cellStyle builtinId="54" customBuiltin="true" name="Обычный 2 2 2 2 4 8 3 2" xfId="1436"/>
    <cellStyle builtinId="54" customBuiltin="true" name="Обычный 2 2 2 2 4 8 4" xfId="1437"/>
    <cellStyle builtinId="54" customBuiltin="true" name="Обычный 2 2 2 2 4 8 5" xfId="1438"/>
    <cellStyle builtinId="54" customBuiltin="true" name="Обычный 2 2 2 2 4 8 6" xfId="1439"/>
    <cellStyle builtinId="54" customBuiltin="true" name="Обычный 2 2 2 2 4 9" xfId="1440"/>
    <cellStyle builtinId="54" customBuiltin="true" name="Обычный 2 2 2 2 4 9 2" xfId="1441"/>
    <cellStyle builtinId="54" customBuiltin="true" name="Обычный 2 2 2 2 4 9 2 2" xfId="1442"/>
    <cellStyle builtinId="54" customBuiltin="true" name="Обычный 2 2 2 2 4 9 3" xfId="1443"/>
    <cellStyle builtinId="54" customBuiltin="true" name="Обычный 2 2 2 2 4 9 3 2" xfId="1444"/>
    <cellStyle builtinId="54" customBuiltin="true" name="Обычный 2 2 2 2 4 9 4" xfId="1445"/>
    <cellStyle builtinId="54" customBuiltin="true" name="Обычный 2 2 2 2 4 9 4 2" xfId="1446"/>
    <cellStyle builtinId="54" customBuiltin="true" name="Обычный 2 2 2 2 5" xfId="1447"/>
    <cellStyle builtinId="54" customBuiltin="true" name="Обычный 2 2 2 2 5 2" xfId="1448"/>
    <cellStyle builtinId="54" customBuiltin="true" name="Обычный 2 2 2 2 5 2 2" xfId="1449"/>
    <cellStyle builtinId="54" customBuiltin="true" name="Обычный 2 2 2 2 5 2 2 2" xfId="1450"/>
    <cellStyle builtinId="54" customBuiltin="true" name="Обычный 2 2 2 2 5 2 2 2 2" xfId="1451"/>
    <cellStyle builtinId="54" customBuiltin="true" name="Обычный 2 2 2 2 5 2 2 2 2 2" xfId="1452"/>
    <cellStyle builtinId="54" customBuiltin="true" name="Обычный 2 2 2 2 5 2 2 2 3" xfId="1453"/>
    <cellStyle builtinId="54" customBuiltin="true" name="Обычный 2 2 2 2 5 2 2 3" xfId="1454"/>
    <cellStyle builtinId="54" customBuiltin="true" name="Обычный 2 2 2 2 5 2 2 3 2" xfId="1455"/>
    <cellStyle builtinId="54" customBuiltin="true" name="Обычный 2 2 2 2 5 2 2 3 2 2" xfId="1456"/>
    <cellStyle builtinId="54" customBuiltin="true" name="Обычный 2 2 2 2 5 2 2 3 3" xfId="1457"/>
    <cellStyle builtinId="54" customBuiltin="true" name="Обычный 2 2 2 2 5 2 2 4" xfId="1458"/>
    <cellStyle builtinId="54" customBuiltin="true" name="Обычный 2 2 2 2 5 2 2 4 2" xfId="1459"/>
    <cellStyle builtinId="54" customBuiltin="true" name="Обычный 2 2 2 2 5 2 2 5" xfId="1460"/>
    <cellStyle builtinId="54" customBuiltin="true" name="Обычный 2 2 2 2 5 2 2 5 2" xfId="1461"/>
    <cellStyle builtinId="54" customBuiltin="true" name="Обычный 2 2 2 2 5 2 2 6" xfId="1462"/>
    <cellStyle builtinId="54" customBuiltin="true" name="Обычный 2 2 2 2 5 2 3" xfId="1463"/>
    <cellStyle builtinId="54" customBuiltin="true" name="Обычный 2 2 2 2 5 2 3 2" xfId="1464"/>
    <cellStyle builtinId="54" customBuiltin="true" name="Обычный 2 2 2 2 5 2 3 2 2" xfId="1465"/>
    <cellStyle builtinId="54" customBuiltin="true" name="Обычный 2 2 2 2 5 2 3 3" xfId="1466"/>
    <cellStyle builtinId="54" customBuiltin="true" name="Обычный 2 2 2 2 5 2 4" xfId="1467"/>
    <cellStyle builtinId="54" customBuiltin="true" name="Обычный 2 2 2 2 5 2 4 2" xfId="1468"/>
    <cellStyle builtinId="54" customBuiltin="true" name="Обычный 2 2 2 2 5 2 4 2 2" xfId="1469"/>
    <cellStyle builtinId="54" customBuiltin="true" name="Обычный 2 2 2 2 5 2 4 2 2 2" xfId="1470"/>
    <cellStyle builtinId="54" customBuiltin="true" name="Обычный 2 2 2 2 5 2 4 2 3" xfId="1471"/>
    <cellStyle builtinId="54" customBuiltin="true" name="Обычный 2 2 2 2 5 2 4 3" xfId="1472"/>
    <cellStyle builtinId="54" customBuiltin="true" name="Обычный 2 2 2 2 5 2 5" xfId="1473"/>
    <cellStyle builtinId="54" customBuiltin="true" name="Обычный 2 2 2 2 5 3" xfId="1474"/>
    <cellStyle builtinId="54" customBuiltin="true" name="Обычный 2 2 2 2 5 3 2" xfId="1475"/>
    <cellStyle builtinId="54" customBuiltin="true" name="Обычный 2 2 2 2 5 3 2 2" xfId="1476"/>
    <cellStyle builtinId="54" customBuiltin="true" name="Обычный 2 2 2 2 5 4" xfId="1477"/>
    <cellStyle builtinId="54" customBuiltin="true" name="Обычный 2 2 2 2 5 4 2" xfId="1478"/>
    <cellStyle builtinId="54" customBuiltin="true" name="Обычный 2 2 2 2 6" xfId="1479"/>
    <cellStyle builtinId="54" customBuiltin="true" name="Обычный 2 2 2 2 6 2" xfId="1480"/>
    <cellStyle builtinId="54" customBuiltin="true" name="Обычный 2 2 2 2 6 2 2" xfId="1481"/>
    <cellStyle builtinId="54" customBuiltin="true" name="Обычный 2 2 2 2 6 2 2 2" xfId="1482"/>
    <cellStyle builtinId="54" customBuiltin="true" name="Обычный 2 2 2 2 6 2 3" xfId="1483"/>
    <cellStyle builtinId="54" customBuiltin="true" name="Обычный 2 2 2 2 6 3" xfId="1484"/>
    <cellStyle builtinId="54" customBuiltin="true" name="Обычный 2 2 2 2 6 3 2" xfId="1485"/>
    <cellStyle builtinId="54" customBuiltin="true" name="Обычный 2 2 2 2 6 3 2 2" xfId="1486"/>
    <cellStyle builtinId="54" customBuiltin="true" name="Обычный 2 2 2 2 6 3 3" xfId="1487"/>
    <cellStyle builtinId="54" customBuiltin="true" name="Обычный 2 2 2 2 6 4" xfId="1488"/>
    <cellStyle builtinId="54" customBuiltin="true" name="Обычный 2 2 2 2 6 4 2" xfId="1489"/>
    <cellStyle builtinId="54" customBuiltin="true" name="Обычный 2 2 2 2 6 5" xfId="1490"/>
    <cellStyle builtinId="54" customBuiltin="true" name="Обычный 2 2 2 2 7" xfId="1491"/>
    <cellStyle builtinId="54" customBuiltin="true" name="Обычный 2 2 2 2 7 2" xfId="1492"/>
    <cellStyle builtinId="54" customBuiltin="true" name="Обычный 2 2 2 2 7 2 2" xfId="1493"/>
    <cellStyle builtinId="54" customBuiltin="true" name="Обычный 2 2 2 2 7 3" xfId="1494"/>
    <cellStyle builtinId="54" customBuiltin="true" name="Обычный 2 2 2 2 8" xfId="1495"/>
    <cellStyle builtinId="54" customBuiltin="true" name="Обычный 2 2 2 2 8 2" xfId="1496"/>
    <cellStyle builtinId="54" customBuiltin="true" name="Обычный 2 2 2 2 8 2 2" xfId="1497"/>
    <cellStyle builtinId="54" customBuiltin="true" name="Обычный 2 2 2 2 8 3" xfId="1498"/>
    <cellStyle builtinId="54" customBuiltin="true" name="Обычный 2 2 2 2 9" xfId="1499"/>
    <cellStyle builtinId="54" customBuiltin="true" name="Обычный 2 2 2 2 9 2" xfId="1500"/>
    <cellStyle builtinId="54" customBuiltin="true" name="Обычный 2 2 2 2 9 2 2" xfId="1501"/>
    <cellStyle builtinId="54" customBuiltin="true" name="Обычный 2 2 2 2 9 2 2 2" xfId="1502"/>
    <cellStyle builtinId="54" customBuiltin="true" name="Обычный 2 2 2 2 9 2 3" xfId="1503"/>
    <cellStyle builtinId="54" customBuiltin="true" name="Обычный 2 2 2 2 9 3" xfId="1504"/>
    <cellStyle builtinId="54" customBuiltin="true" name="Обычный 2 2 2 2 9 4" xfId="1505"/>
    <cellStyle builtinId="54" customBuiltin="true" name="Обычный 2 2 2 3" xfId="1506"/>
    <cellStyle builtinId="54" customBuiltin="true" name="Обычный 2 2 2 3 10" xfId="1507"/>
    <cellStyle builtinId="54" customBuiltin="true" name="Обычный 2 2 2 3 10 2" xfId="1508"/>
    <cellStyle builtinId="54" customBuiltin="true" name="Обычный 2 2 2 3 11" xfId="1509"/>
    <cellStyle builtinId="54" customBuiltin="true" name="Обычный 2 2 2 3 2" xfId="1510"/>
    <cellStyle builtinId="54" customBuiltin="true" name="Обычный 2 2 2 3 2 2" xfId="1511"/>
    <cellStyle builtinId="54" customBuiltin="true" name="Обычный 2 2 2 3 2 2 10" xfId="1512"/>
    <cellStyle builtinId="54" customBuiltin="true" name="Обычный 2 2 2 3 2 2 2" xfId="1513"/>
    <cellStyle builtinId="54" customBuiltin="true" name="Обычный 2 2 2 3 2 2 2 2" xfId="1514"/>
    <cellStyle builtinId="54" customBuiltin="true" name="Обычный 2 2 2 3 2 2 2 2 2" xfId="1515"/>
    <cellStyle builtinId="54" customBuiltin="true" name="Обычный 2 2 2 3 2 2 2 3" xfId="1516"/>
    <cellStyle builtinId="54" customBuiltin="true" name="Обычный 2 2 2 3 2 2 2 4" xfId="1517"/>
    <cellStyle builtinId="54" customBuiltin="true" name="Обычный 2 2 2 3 2 2 3" xfId="1518"/>
    <cellStyle builtinId="54" customBuiltin="true" name="Обычный 2 2 2 3 2 2 3 2" xfId="1519"/>
    <cellStyle builtinId="54" customBuiltin="true" name="Обычный 2 2 2 3 2 2 4" xfId="1520"/>
    <cellStyle builtinId="54" customBuiltin="true" name="Обычный 2 2 2 3 2 2 4 2" xfId="1521"/>
    <cellStyle builtinId="54" customBuiltin="true" name="Обычный 2 2 2 3 2 2 5" xfId="1522"/>
    <cellStyle builtinId="54" customBuiltin="true" name="Обычный 2 2 2 3 2 2 5 2" xfId="1523"/>
    <cellStyle builtinId="54" customBuiltin="true" name="Обычный 2 2 2 3 2 2 6" xfId="1524"/>
    <cellStyle builtinId="54" customBuiltin="true" name="Обычный 2 2 2 3 2 2 6 2" xfId="1525"/>
    <cellStyle builtinId="54" customBuiltin="true" name="Обычный 2 2 2 3 2 2 7" xfId="1526"/>
    <cellStyle builtinId="54" customBuiltin="true" name="Обычный 2 2 2 3 2 2 7 2" xfId="1527"/>
    <cellStyle builtinId="54" customBuiltin="true" name="Обычный 2 2 2 3 2 2 8" xfId="1528"/>
    <cellStyle builtinId="54" customBuiltin="true" name="Обычный 2 2 2 3 2 2 8 2" xfId="1529"/>
    <cellStyle builtinId="54" customBuiltin="true" name="Обычный 2 2 2 3 2 2 9" xfId="1530"/>
    <cellStyle builtinId="54" customBuiltin="true" name="Обычный 2 2 2 3 2 3" xfId="1531"/>
    <cellStyle builtinId="54" customBuiltin="true" name="Обычный 2 2 2 3 2 3 2" xfId="1532"/>
    <cellStyle builtinId="54" customBuiltin="true" name="Обычный 2 2 2 3 2 4" xfId="1533"/>
    <cellStyle builtinId="54" customBuiltin="true" name="Обычный 2 2 2 3 2 4 2" xfId="1534"/>
    <cellStyle builtinId="54" customBuiltin="true" name="Обычный 2 2 2 3 2 4 3" xfId="1535"/>
    <cellStyle builtinId="54" customBuiltin="true" name="Обычный 2 2 2 3 3" xfId="1536"/>
    <cellStyle builtinId="54" customBuiltin="true" name="Обычный 2 2 2 3 3 2" xfId="1537"/>
    <cellStyle builtinId="54" customBuiltin="true" name="Обычный 2 2 2 3 3 2 2" xfId="1538"/>
    <cellStyle builtinId="54" customBuiltin="true" name="Обычный 2 2 2 3 3 3" xfId="1539"/>
    <cellStyle builtinId="54" customBuiltin="true" name="Обычный 2 2 2 3 4" xfId="1540"/>
    <cellStyle builtinId="54" customBuiltin="true" name="Обычный 2 2 2 3 4 2" xfId="1541"/>
    <cellStyle builtinId="54" customBuiltin="true" name="Обычный 2 2 2 3 4 2 2" xfId="1542"/>
    <cellStyle builtinId="54" customBuiltin="true" name="Обычный 2 2 2 3 4 2 3" xfId="1543"/>
    <cellStyle builtinId="54" customBuiltin="true" name="Обычный 2 2 2 3 4 3" xfId="1544"/>
    <cellStyle builtinId="54" customBuiltin="true" name="Обычный 2 2 2 3 4 3 2" xfId="1545"/>
    <cellStyle builtinId="54" customBuiltin="true" name="Обычный 2 2 2 3 4 4" xfId="1546"/>
    <cellStyle builtinId="54" customBuiltin="true" name="Обычный 2 2 2 3 4 4 2" xfId="1547"/>
    <cellStyle builtinId="54" customBuiltin="true" name="Обычный 2 2 2 3 4 5" xfId="1548"/>
    <cellStyle builtinId="54" customBuiltin="true" name="Обычный 2 2 2 3 4 6" xfId="1549"/>
    <cellStyle builtinId="54" customBuiltin="true" name="Обычный 2 2 2 3 4 7" xfId="1550"/>
    <cellStyle builtinId="54" customBuiltin="true" name="Обычный 2 2 2 3 4 8" xfId="1551"/>
    <cellStyle builtinId="54" customBuiltin="true" name="Обычный 2 2 2 3 4 9" xfId="1552"/>
    <cellStyle builtinId="54" customBuiltin="true" name="Обычный 2 2 2 3 5" xfId="1553"/>
    <cellStyle builtinId="54" customBuiltin="true" name="Обычный 2 2 2 3 5 2" xfId="1554"/>
    <cellStyle builtinId="54" customBuiltin="true" name="Обычный 2 2 2 3 5 2 2" xfId="1555"/>
    <cellStyle builtinId="54" customBuiltin="true" name="Обычный 2 2 2 3 5 3" xfId="1556"/>
    <cellStyle builtinId="54" customBuiltin="true" name="Обычный 2 2 2 3 5 3 2" xfId="0"/>
    <cellStyle builtinId="54" customBuiltin="true" name="Обычный 2 2 2 3 5 4" xfId="0"/>
    <cellStyle builtinId="54" customBuiltin="true" name="Обычный 2 2 2 3 5 4 2" xfId="0"/>
    <cellStyle builtinId="54" customBuiltin="true" name="Обычный 2 2 2 3 5 5" xfId="0"/>
    <cellStyle builtinId="54" customBuiltin="true" name="Обычный 2 2 2 3 5 5 2" xfId="0"/>
    <cellStyle builtinId="54" customBuiltin="true" name="Обычный 2 2 2 3 5 6" xfId="0"/>
    <cellStyle builtinId="54" customBuiltin="true" name="Обычный 2 2 2 3 5 7" xfId="0"/>
    <cellStyle builtinId="54" customBuiltin="true" name="Обычный 2 2 2 3 6" xfId="0"/>
    <cellStyle builtinId="54" customBuiltin="true" name="Обычный 2 2 2 3 6 10" xfId="0"/>
    <cellStyle builtinId="54" customBuiltin="true" name="Обычный 2 2 2 3 6 10 2" xfId="0"/>
    <cellStyle builtinId="54" customBuiltin="true" name="Обычный 2 2 2 3 6 11" xfId="0"/>
    <cellStyle builtinId="54" customBuiltin="true" name="Обычный 2 2 2 3 6 2" xfId="0"/>
    <cellStyle builtinId="54" customBuiltin="true" name="Обычный 2 2 2 3 6 2 2" xfId="0"/>
    <cellStyle builtinId="54" customBuiltin="true" name="Обычный 2 2 2 3 6 2 2 2" xfId="0"/>
    <cellStyle builtinId="54" customBuiltin="true" name="Обычный 2 2 2 3 6 2 3" xfId="0"/>
    <cellStyle builtinId="54" customBuiltin="true" name="Обычный 2 2 2 3 6 3" xfId="0"/>
    <cellStyle builtinId="54" customBuiltin="true" name="Обычный 2 2 2 3 6 3 2" xfId="0"/>
    <cellStyle builtinId="54" customBuiltin="true" name="Обычный 2 2 2 3 6 4" xfId="0"/>
    <cellStyle builtinId="54" customBuiltin="true" name="Обычный 2 2 2 3 6 4 2" xfId="0"/>
    <cellStyle builtinId="54" customBuiltin="true" name="Обычный 2 2 2 3 6 5" xfId="0"/>
    <cellStyle builtinId="54" customBuiltin="true" name="Обычный 2 2 2 3 6 5 2" xfId="0"/>
    <cellStyle builtinId="54" customBuiltin="true" name="Обычный 2 2 2 3 6 6" xfId="0"/>
    <cellStyle builtinId="54" customBuiltin="true" name="Обычный 2 2 2 3 6 6 2" xfId="0"/>
    <cellStyle builtinId="54" customBuiltin="true" name="Обычный 2 2 2 3 6 7" xfId="0"/>
    <cellStyle builtinId="54" customBuiltin="true" name="Обычный 2 2 2 3 6 7 2" xfId="0"/>
    <cellStyle builtinId="54" customBuiltin="true" name="Обычный 2 2 2 3 6 8" xfId="0"/>
    <cellStyle builtinId="54" customBuiltin="true" name="Обычный 2 2 2 3 6 8 2" xfId="0"/>
    <cellStyle builtinId="54" customBuiltin="true" name="Обычный 2 2 2 3 6 9" xfId="0"/>
    <cellStyle builtinId="54" customBuiltin="true" name="Обычный 2 2 2 3 6 9 2" xfId="0"/>
    <cellStyle builtinId="54" customBuiltin="true" name="Обычный 2 2 2 3 7" xfId="0"/>
    <cellStyle builtinId="54" customBuiltin="true" name="Обычный 2 2 2 3 7 2" xfId="0"/>
    <cellStyle builtinId="54" customBuiltin="true" name="Обычный 2 2 2 3 8" xfId="0"/>
    <cellStyle builtinId="54" customBuiltin="true" name="Обычный 2 2 2 3 8 2" xfId="0"/>
    <cellStyle builtinId="54" customBuiltin="true" name="Обычный 2 2 2 3 8 2 2" xfId="0"/>
    <cellStyle builtinId="54" customBuiltin="true" name="Обычный 2 2 2 3 8 3" xfId="0"/>
    <cellStyle builtinId="54" customBuiltin="true" name="Обычный 2 2 2 3 8 3 2" xfId="0"/>
    <cellStyle builtinId="54" customBuiltin="true" name="Обычный 2 2 2 3 8 4" xfId="0"/>
    <cellStyle builtinId="54" customBuiltin="true" name="Обычный 2 2 2 3 9" xfId="0"/>
    <cellStyle builtinId="54" customBuiltin="true" name="Обычный 2 2 2 3 9 2" xfId="0"/>
    <cellStyle builtinId="54" customBuiltin="true" name="Обычный 2 2 2 4" xfId="0"/>
    <cellStyle builtinId="54" customBuiltin="true" name="Обычный 2 2 2 4 10" xfId="0"/>
    <cellStyle builtinId="54" customBuiltin="true" name="Обычный 2 2 2 4 10 2" xfId="0"/>
    <cellStyle builtinId="54" customBuiltin="true" name="Обычный 2 2 2 4 11" xfId="0"/>
    <cellStyle builtinId="54" customBuiltin="true" name="Обычный 2 2 2 4 11 2" xfId="0"/>
    <cellStyle builtinId="54" customBuiltin="true" name="Обычный 2 2 2 4 11 2 2" xfId="0"/>
    <cellStyle builtinId="54" customBuiltin="true" name="Обычный 2 2 2 4 11 2 2 2" xfId="0"/>
    <cellStyle builtinId="54" customBuiltin="true" name="Обычный 2 2 2 4 11 2 3" xfId="0"/>
    <cellStyle builtinId="54" customBuiltin="true" name="Обычный 2 2 2 4 11 3" xfId="0"/>
    <cellStyle builtinId="54" customBuiltin="true" name="Обычный 2 2 2 4 12" xfId="0"/>
    <cellStyle builtinId="54" customBuiltin="true" name="Обычный 2 2 2 4 12 2" xfId="0"/>
    <cellStyle builtinId="54" customBuiltin="true" name="Обычный 2 2 2 4 13" xfId="0"/>
    <cellStyle builtinId="54" customBuiltin="true" name="Обычный 2 2 2 4 13 2" xfId="0"/>
    <cellStyle builtinId="54" customBuiltin="true" name="Обычный 2 2 2 4 14" xfId="0"/>
    <cellStyle builtinId="54" customBuiltin="true" name="Обычный 2 2 2 4 14 2" xfId="0"/>
    <cellStyle builtinId="54" customBuiltin="true" name="Обычный 2 2 2 4 14 3" xfId="0"/>
    <cellStyle builtinId="54" customBuiltin="true" name="Обычный 2 2 2 4 15" xfId="0"/>
    <cellStyle builtinId="54" customBuiltin="true" name="Обычный 2 2 2 4 15 2" xfId="0"/>
    <cellStyle builtinId="54" customBuiltin="true" name="Обычный 2 2 2 4 16" xfId="0"/>
    <cellStyle builtinId="54" customBuiltin="true" name="Обычный 2 2 2 4 17" xfId="0"/>
    <cellStyle builtinId="54" customBuiltin="true" name="Обычный 2 2 2 4 18" xfId="0"/>
    <cellStyle builtinId="54" customBuiltin="true" name="Обычный 2 2 2 4 2" xfId="0"/>
    <cellStyle builtinId="54" customBuiltin="true" name="Обычный 2 2 2 4 2 10" xfId="0"/>
    <cellStyle builtinId="54" customBuiltin="true" name="Обычный 2 2 2 4 2 10 2" xfId="0"/>
    <cellStyle builtinId="54" customBuiltin="true" name="Обычный 2 2 2 4 2 11" xfId="0"/>
    <cellStyle builtinId="54" customBuiltin="true" name="Обычный 2 2 2 4 2 12" xfId="0"/>
    <cellStyle builtinId="54" customBuiltin="true" name="Обычный 2 2 2 4 2 2" xfId="0"/>
    <cellStyle builtinId="54" customBuiltin="true" name="Обычный 2 2 2 4 2 2 2" xfId="0"/>
    <cellStyle builtinId="54" customBuiltin="true" name="Обычный 2 2 2 4 2 2 2 2" xfId="0"/>
    <cellStyle builtinId="54" customBuiltin="true" name="Обычный 2 2 2 4 2 2 2 2 2" xfId="0"/>
    <cellStyle builtinId="54" customBuiltin="true" name="Обычный 2 2 2 4 2 2 2 3" xfId="0"/>
    <cellStyle builtinId="54" customBuiltin="true" name="Обычный 2 2 2 4 2 2 2 3 2" xfId="0"/>
    <cellStyle builtinId="54" customBuiltin="true" name="Обычный 2 2 2 4 2 2 2 3 2 2" xfId="0"/>
    <cellStyle builtinId="54" customBuiltin="true" name="Обычный 2 2 2 4 2 2 2 4" xfId="0"/>
    <cellStyle builtinId="54" customBuiltin="true" name="Обычный 2 2 2 4 2 2 2 5" xfId="0"/>
    <cellStyle builtinId="54" customBuiltin="true" name="Обычный 2 2 2 4 2 2 3" xfId="0"/>
    <cellStyle builtinId="54" customBuiltin="true" name="Обычный 2 2 2 4 2 2 3 2" xfId="0"/>
    <cellStyle builtinId="54" customBuiltin="true" name="Обычный 2 2 2 4 2 2 4" xfId="0"/>
    <cellStyle builtinId="54" customBuiltin="true" name="Обычный 2 2 2 4 2 2 5" xfId="0"/>
    <cellStyle builtinId="54" customBuiltin="true" name="Обычный 2 2 2 4 2 3" xfId="0"/>
    <cellStyle builtinId="54" customBuiltin="true" name="Обычный 2 2 2 4 2 3 2" xfId="0"/>
    <cellStyle builtinId="54" customBuiltin="true" name="Обычный 2 2 2 4 2 3 2 2" xfId="0"/>
    <cellStyle builtinId="54" customBuiltin="true" name="Обычный 2 2 2 4 2 3 2 2 2" xfId="0"/>
    <cellStyle builtinId="54" customBuiltin="true" name="Обычный 2 2 2 4 2 3 2 3" xfId="0"/>
    <cellStyle builtinId="54" customBuiltin="true" name="Обычный 2 2 2 4 2 3 2 4" xfId="0"/>
    <cellStyle builtinId="54" customBuiltin="true" name="Обычный 2 2 2 4 2 3 3" xfId="0"/>
    <cellStyle builtinId="54" customBuiltin="true" name="Обычный 2 2 2 4 2 3 3 2" xfId="0"/>
    <cellStyle builtinId="54" customBuiltin="true" name="Обычный 2 2 2 4 2 3 4" xfId="0"/>
    <cellStyle builtinId="54" customBuiltin="true" name="Обычный 2 2 2 4 2 3 4 2" xfId="0"/>
    <cellStyle builtinId="54" customBuiltin="true" name="Обычный 2 2 2 4 2 3 5" xfId="0"/>
    <cellStyle builtinId="54" customBuiltin="true" name="Обычный 2 2 2 4 2 3 5 2" xfId="0"/>
    <cellStyle builtinId="54" customBuiltin="true" name="Обычный 2 2 2 4 2 3 6" xfId="0"/>
    <cellStyle builtinId="54" customBuiltin="true" name="Обычный 2 2 2 4 2 3 6 2" xfId="0"/>
    <cellStyle builtinId="54" customBuiltin="true" name="Обычный 2 2 2 4 2 3 7" xfId="0"/>
    <cellStyle builtinId="54" customBuiltin="true" name="Обычный 2 2 2 4 2 3 7 2" xfId="0"/>
    <cellStyle builtinId="54" customBuiltin="true" name="Обычный 2 2 2 4 2 3 8" xfId="0"/>
    <cellStyle builtinId="54" customBuiltin="true" name="Обычный 2 2 2 4 2 3 9" xfId="0"/>
    <cellStyle builtinId="54" customBuiltin="true" name="Обычный 2 2 2 4 2 4" xfId="0"/>
    <cellStyle builtinId="54" customBuiltin="true" name="Обычный 2 2 2 4 2 4 2" xfId="0"/>
    <cellStyle builtinId="54" customBuiltin="true" name="Обычный 2 2 2 4 2 4 2 2" xfId="0"/>
    <cellStyle builtinId="54" customBuiltin="true" name="Обычный 2 2 2 4 2 4 3" xfId="0"/>
    <cellStyle builtinId="54" customBuiltin="true" name="Обычный 2 2 2 4 2 4 4" xfId="0"/>
    <cellStyle builtinId="54" customBuiltin="true" name="Обычный 2 2 2 4 2 5" xfId="0"/>
    <cellStyle builtinId="54" customBuiltin="true" name="Обычный 2 2 2 4 2 5 2" xfId="0"/>
    <cellStyle builtinId="54" customBuiltin="true" name="Обычный 2 2 2 4 2 5 2 2" xfId="0"/>
    <cellStyle builtinId="54" customBuiltin="true" name="Обычный 2 2 2 4 2 5 2 2 2" xfId="0"/>
    <cellStyle builtinId="54" customBuiltin="true" name="Обычный 2 2 2 4 2 5 2 3" xfId="0"/>
    <cellStyle builtinId="54" customBuiltin="true" name="Обычный 2 2 2 4 2 5 3" xfId="0"/>
    <cellStyle builtinId="54" customBuiltin="true" name="Обычный 2 2 2 4 2 5 3 2" xfId="0"/>
    <cellStyle builtinId="54" customBuiltin="true" name="Обычный 2 2 2 4 2 5 4" xfId="0"/>
    <cellStyle builtinId="54" customBuiltin="true" name="Обычный 2 2 2 4 2 5 4 2" xfId="0"/>
    <cellStyle builtinId="54" customBuiltin="true" name="Обычный 2 2 2 4 2 5 5" xfId="0"/>
    <cellStyle builtinId="54" customBuiltin="true" name="Обычный 2 2 2 4 2 6" xfId="0"/>
    <cellStyle builtinId="54" customBuiltin="true" name="Обычный 2 2 2 4 2 6 2" xfId="0"/>
    <cellStyle builtinId="54" customBuiltin="true" name="Обычный 2 2 2 4 2 6 2 2" xfId="0"/>
    <cellStyle builtinId="54" customBuiltin="true" name="Обычный 2 2 2 4 2 6 2 2 2" xfId="0"/>
    <cellStyle builtinId="54" customBuiltin="true" name="Обычный 2 2 2 4 2 6 2 2 3" xfId="0"/>
    <cellStyle builtinId="54" customBuiltin="true" name="Обычный 2 2 2 4 2 6 2 3" xfId="0"/>
    <cellStyle builtinId="54" customBuiltin="true" name="Обычный 2 2 2 4 2 6 3" xfId="0"/>
    <cellStyle builtinId="54" customBuiltin="true" name="Обычный 2 2 2 4 2 7" xfId="0"/>
    <cellStyle builtinId="54" customBuiltin="true" name="Обычный 2 2 2 4 2 7 2" xfId="0"/>
    <cellStyle builtinId="54" customBuiltin="true" name="Обычный 2 2 2 4 2 8" xfId="0"/>
    <cellStyle builtinId="54" customBuiltin="true" name="Обычный 2 2 2 4 2 8 2" xfId="0"/>
    <cellStyle builtinId="54" customBuiltin="true" name="Обычный 2 2 2 4 2 8 2 2" xfId="0"/>
    <cellStyle builtinId="54" customBuiltin="true" name="Обычный 2 2 2 4 2 8 2 2 2" xfId="0"/>
    <cellStyle builtinId="54" customBuiltin="true" name="Обычный 2 2 2 4 2 8 2 2 3" xfId="0"/>
    <cellStyle builtinId="54" customBuiltin="true" name="Обычный 2 2 2 4 2 8 2 2 4" xfId="0"/>
    <cellStyle builtinId="54" customBuiltin="true" name="Обычный 2 2 2 4 2 8 2 3" xfId="0"/>
    <cellStyle builtinId="54" customBuiltin="true" name="Обычный 2 2 2 4 2 8 2 4" xfId="0"/>
    <cellStyle builtinId="54" customBuiltin="true" name="Обычный 2 2 2 4 2 8 2 4 2" xfId="0"/>
    <cellStyle builtinId="54" customBuiltin="true" name="Обычный 2 2 2 4 2 8 2 4 3" xfId="0"/>
    <cellStyle builtinId="54" customBuiltin="true" name="Обычный 2 2 2 4 2 8 2 5" xfId="0"/>
    <cellStyle builtinId="54" customBuiltin="true" name="Обычный 2 2 2 4 2 8 2 6" xfId="0"/>
    <cellStyle builtinId="54" customBuiltin="true" name="Обычный 2 2 2 4 2 8 3" xfId="0"/>
    <cellStyle builtinId="54" customBuiltin="true" name="Обычный 2 2 2 4 2 8 4" xfId="0"/>
    <cellStyle builtinId="54" customBuiltin="true" name="Обычный 2 2 2 4 2 8 5" xfId="0"/>
    <cellStyle builtinId="54" customBuiltin="true" name="Обычный 2 2 2 4 2 9" xfId="0"/>
    <cellStyle builtinId="54" customBuiltin="true" name="Обычный 2 2 2 4 2 9 2" xfId="0"/>
    <cellStyle builtinId="54" customBuiltin="true" name="Обычный 2 2 2 4 3" xfId="0"/>
    <cellStyle builtinId="54" customBuiltin="true" name="Обычный 2 2 2 4 3 2" xfId="0"/>
    <cellStyle builtinId="54" customBuiltin="true" name="Обычный 2 2 2 4 3 2 2" xfId="0"/>
    <cellStyle builtinId="54" customBuiltin="true" name="Обычный 2 2 2 4 3 2 3" xfId="0"/>
    <cellStyle builtinId="54" customBuiltin="true" name="Обычный 2 2 2 4 3 3" xfId="0"/>
    <cellStyle builtinId="54" customBuiltin="true" name="Обычный 2 2 2 4 3 3 2" xfId="0"/>
    <cellStyle builtinId="54" customBuiltin="true" name="Обычный 2 2 2 4 3 3 2 2" xfId="0"/>
    <cellStyle builtinId="54" customBuiltin="true" name="Обычный 2 2 2 4 3 3 2 3" xfId="0"/>
    <cellStyle builtinId="54" customBuiltin="true" name="Обычный 2 2 2 4 3 3 2 3 2" xfId="0"/>
    <cellStyle builtinId="54" customBuiltin="true" name="Обычный 2 2 2 4 3 3 2 3 3" xfId="0"/>
    <cellStyle builtinId="54" customBuiltin="true" name="Обычный 2 2 2 4 3 3 2 4" xfId="0"/>
    <cellStyle builtinId="54" customBuiltin="true" name="Обычный 2 2 2 4 3 3 2 5" xfId="0"/>
    <cellStyle builtinId="54" customBuiltin="true" name="Обычный 2 2 2 4 3 3 2 6" xfId="0"/>
    <cellStyle builtinId="54" customBuiltin="true" name="Обычный 2 2 2 4 3 3 3" xfId="0"/>
    <cellStyle builtinId="54" customBuiltin="true" name="Обычный 2 2 2 4 3 4" xfId="0"/>
    <cellStyle builtinId="54" customBuiltin="true" name="Обычный 2 2 2 4 3 4 2" xfId="0"/>
    <cellStyle builtinId="54" customBuiltin="true" name="Обычный 2 2 2 4 3 5" xfId="0"/>
    <cellStyle builtinId="54" customBuiltin="true" name="Обычный 2 2 2 4 3 5 2" xfId="0"/>
    <cellStyle builtinId="54" customBuiltin="true" name="Обычный 2 2 2 4 3 6" xfId="0"/>
    <cellStyle builtinId="54" customBuiltin="true" name="Обычный 2 2 2 4 3 6 2" xfId="0"/>
    <cellStyle builtinId="54" customBuiltin="true" name="Обычный 2 2 2 4 3 7" xfId="0"/>
    <cellStyle builtinId="54" customBuiltin="true" name="Обычный 2 2 2 4 3 8" xfId="0"/>
    <cellStyle builtinId="54" customBuiltin="true" name="Обычный 2 2 2 4 4" xfId="0"/>
    <cellStyle builtinId="54" customBuiltin="true" name="Обычный 2 2 2 4 4 2" xfId="0"/>
    <cellStyle builtinId="54" customBuiltin="true" name="Обычный 2 2 2 4 4 2 2" xfId="0"/>
    <cellStyle builtinId="54" customBuiltin="true" name="Обычный 2 2 2 4 4 2 3" xfId="0"/>
    <cellStyle builtinId="54" customBuiltin="true" name="Обычный 2 2 2 4 4 3" xfId="0"/>
    <cellStyle builtinId="54" customBuiltin="true" name="Обычный 2 2 2 4 4 3 2" xfId="0"/>
    <cellStyle builtinId="54" customBuiltin="true" name="Обычный 2 2 2 4 4 4" xfId="0"/>
    <cellStyle builtinId="54" customBuiltin="true" name="Обычный 2 2 2 4 4 4 2" xfId="0"/>
    <cellStyle builtinId="54" customBuiltin="true" name="Обычный 2 2 2 4 4 5" xfId="0"/>
    <cellStyle builtinId="54" customBuiltin="true" name="Обычный 2 2 2 4 4 6" xfId="0"/>
    <cellStyle builtinId="54" customBuiltin="true" name="Обычный 2 2 2 4 5" xfId="0"/>
    <cellStyle builtinId="54" customBuiltin="true" name="Обычный 2 2 2 4 5 2" xfId="0"/>
    <cellStyle builtinId="54" customBuiltin="true" name="Обычный 2 2 2 4 5 2 2" xfId="0"/>
    <cellStyle builtinId="54" customBuiltin="true" name="Обычный 2 2 2 4 5 3" xfId="0"/>
    <cellStyle builtinId="54" customBuiltin="true" name="Обычный 2 2 2 4 5 4" xfId="0"/>
    <cellStyle builtinId="54" customBuiltin="true" name="Обычный 2 2 2 4 6" xfId="0"/>
    <cellStyle builtinId="54" customBuiltin="true" name="Обычный 2 2 2 4 6 2" xfId="0"/>
    <cellStyle builtinId="54" customBuiltin="true" name="Обычный 2 2 2 4 6 2 2" xfId="0"/>
    <cellStyle builtinId="54" customBuiltin="true" name="Обычный 2 2 2 4 6 3" xfId="0"/>
    <cellStyle builtinId="54" customBuiltin="true" name="Обычный 2 2 2 4 6 3 2" xfId="0"/>
    <cellStyle builtinId="54" customBuiltin="true" name="Обычный 2 2 2 4 6 4" xfId="0"/>
    <cellStyle builtinId="54" customBuiltin="true" name="Обычный 2 2 2 4 7" xfId="0"/>
    <cellStyle builtinId="54" customBuiltin="true" name="Обычный 2 2 2 4 7 2" xfId="0"/>
    <cellStyle builtinId="54" customBuiltin="true" name="Обычный 2 2 2 4 7 2 2" xfId="0"/>
    <cellStyle builtinId="54" customBuiltin="true" name="Обычный 2 2 2 4 7 2 2 2" xfId="0"/>
    <cellStyle builtinId="54" customBuiltin="true" name="Обычный 2 2 2 4 7 2 2 3" xfId="0"/>
    <cellStyle builtinId="54" customBuiltin="true" name="Обычный 2 2 2 4 7 2 3" xfId="0"/>
    <cellStyle builtinId="54" customBuiltin="true" name="Обычный 2 2 2 4 7 3" xfId="0"/>
    <cellStyle builtinId="54" customBuiltin="true" name="Обычный 2 2 2 4 7 3 2" xfId="0"/>
    <cellStyle builtinId="54" customBuiltin="true" name="Обычный 2 2 2 4 7 4" xfId="0"/>
    <cellStyle builtinId="54" customBuiltin="true" name="Обычный 2 2 2 4 7 4 2" xfId="0"/>
    <cellStyle builtinId="54" customBuiltin="true" name="Обычный 2 2 2 4 7 5" xfId="0"/>
    <cellStyle builtinId="54" customBuiltin="true" name="Обычный 2 2 2 4 7 6" xfId="0"/>
    <cellStyle builtinId="54" customBuiltin="true" name="Обычный 2 2 2 4 7 7" xfId="0"/>
    <cellStyle builtinId="54" customBuiltin="true" name="Обычный 2 2 2 4 8" xfId="0"/>
    <cellStyle builtinId="54" customBuiltin="true" name="Обычный 2 2 2 4 8 2" xfId="0"/>
    <cellStyle builtinId="54" customBuiltin="true" name="Обычный 2 2 2 4 8 2 2" xfId="0"/>
    <cellStyle builtinId="54" customBuiltin="true" name="Обычный 2 2 2 4 8 3" xfId="0"/>
    <cellStyle builtinId="54" customBuiltin="true" name="Обычный 2 2 2 4 8 3 2" xfId="0"/>
    <cellStyle builtinId="54" customBuiltin="true" name="Обычный 2 2 2 4 8 4" xfId="0"/>
    <cellStyle builtinId="54" customBuiltin="true" name="Обычный 2 2 2 4 8 4 2" xfId="0"/>
    <cellStyle builtinId="54" customBuiltin="true" name="Обычный 2 2 2 4 9" xfId="0"/>
    <cellStyle builtinId="54" customBuiltin="true" name="Обычный 2 2 2 4 9 2" xfId="0"/>
    <cellStyle builtinId="54" customBuiltin="true" name="Обычный 2 2 2 5" xfId="0"/>
    <cellStyle builtinId="54" customBuiltin="true" name="Обычный 2 2 2 5 2" xfId="0"/>
    <cellStyle builtinId="54" customBuiltin="true" name="Обычный 2 2 2 5 2 2" xfId="0"/>
    <cellStyle builtinId="54" customBuiltin="true" name="Обычный 2 2 2 5 2 2 2" xfId="0"/>
    <cellStyle builtinId="54" customBuiltin="true" name="Обычный 2 2 2 5 2 2 2 2" xfId="0"/>
    <cellStyle builtinId="54" customBuiltin="true" name="Обычный 2 2 2 5 2 2 3" xfId="0"/>
    <cellStyle builtinId="54" customBuiltin="true" name="Обычный 2 2 2 5 2 3" xfId="0"/>
    <cellStyle builtinId="54" customBuiltin="true" name="Обычный 2 2 2 5 2 3 2" xfId="0"/>
    <cellStyle builtinId="54" customBuiltin="true" name="Обычный 2 2 2 5 2 3 2 2" xfId="0"/>
    <cellStyle builtinId="54" customBuiltin="true" name="Обычный 2 2 2 5 2 3 3" xfId="0"/>
    <cellStyle builtinId="54" customBuiltin="true" name="Обычный 2 2 2 5 2 4" xfId="0"/>
    <cellStyle builtinId="54" customBuiltin="true" name="Обычный 2 2 2 5 2 4 2" xfId="0"/>
    <cellStyle builtinId="54" customBuiltin="true" name="Обычный 2 2 2 5 2 5" xfId="0"/>
    <cellStyle builtinId="54" customBuiltin="true" name="Обычный 2 2 2 5 3" xfId="0"/>
    <cellStyle builtinId="54" customBuiltin="true" name="Обычный 2 2 2 5 3 2" xfId="0"/>
    <cellStyle builtinId="54" customBuiltin="true" name="Обычный 2 2 2 5 3 2 2" xfId="0"/>
    <cellStyle builtinId="54" customBuiltin="true" name="Обычный 2 2 2 5 3 3" xfId="0"/>
    <cellStyle builtinId="54" customBuiltin="true" name="Обычный 2 2 2 5 4" xfId="0"/>
    <cellStyle builtinId="54" customBuiltin="true" name="Обычный 2 2 2 5 4 2" xfId="0"/>
    <cellStyle builtinId="54" customBuiltin="true" name="Обычный 2 2 2 5 4 2 2" xfId="0"/>
    <cellStyle builtinId="54" customBuiltin="true" name="Обычный 2 2 2 5 4 3" xfId="0"/>
    <cellStyle builtinId="54" customBuiltin="true" name="Обычный 2 2 2 5 5" xfId="0"/>
    <cellStyle builtinId="54" customBuiltin="true" name="Обычный 2 2 2 5 5 2" xfId="0"/>
    <cellStyle builtinId="54" customBuiltin="true" name="Обычный 2 2 2 5 6" xfId="0"/>
    <cellStyle builtinId="54" customBuiltin="true" name="Обычный 2 2 2 6" xfId="0"/>
    <cellStyle builtinId="54" customBuiltin="true" name="Обычный 2 2 2 6 10" xfId="0"/>
    <cellStyle builtinId="54" customBuiltin="true" name="Обычный 2 2 2 6 10 2" xfId="0"/>
    <cellStyle builtinId="54" customBuiltin="true" name="Обычный 2 2 2 6 10 2 2" xfId="0"/>
    <cellStyle builtinId="54" customBuiltin="true" name="Обычный 2 2 2 6 10 3" xfId="0"/>
    <cellStyle builtinId="54" customBuiltin="true" name="Обычный 2 2 2 6 11" xfId="0"/>
    <cellStyle builtinId="54" customBuiltin="true" name="Обычный 2 2 2 6 11 2" xfId="0"/>
    <cellStyle builtinId="54" customBuiltin="true" name="Обычный 2 2 2 6 11 2 2" xfId="0"/>
    <cellStyle builtinId="54" customBuiltin="true" name="Обычный 2 2 2 6 11 2 2 2" xfId="0"/>
    <cellStyle builtinId="54" customBuiltin="true" name="Обычный 2 2 2 6 11 2 2 3" xfId="0"/>
    <cellStyle builtinId="54" customBuiltin="true" name="Обычный 2 2 2 6 11 2 3" xfId="0"/>
    <cellStyle builtinId="54" customBuiltin="true" name="Обычный 2 2 2 6 11 3" xfId="0"/>
    <cellStyle builtinId="54" customBuiltin="true" name="Обычный 2 2 2 6 12" xfId="0"/>
    <cellStyle builtinId="54" customBuiltin="true" name="Обычный 2 2 2 6 12 2" xfId="0"/>
    <cellStyle builtinId="54" customBuiltin="true" name="Обычный 2 2 2 6 13" xfId="0"/>
    <cellStyle builtinId="54" customBuiltin="true" name="Обычный 2 2 2 6 14" xfId="0"/>
    <cellStyle builtinId="54" customBuiltin="true" name="Обычный 2 2 2 6 2" xfId="0"/>
    <cellStyle builtinId="54" customBuiltin="true" name="Обычный 2 2 2 6 2 10" xfId="0"/>
    <cellStyle builtinId="54" customBuiltin="true" name="Обычный 2 2 2 6 2 11" xfId="0"/>
    <cellStyle builtinId="54" customBuiltin="true" name="Обычный 2 2 2 6 2 12" xfId="0"/>
    <cellStyle builtinId="54" customBuiltin="true" name="Обычный 2 2 2 6 2 13" xfId="0"/>
    <cellStyle builtinId="54" customBuiltin="true" name="Обычный 2 2 2 6 2 14" xfId="0"/>
    <cellStyle builtinId="54" customBuiltin="true" name="Обычный 2 2 2 6 2 2" xfId="0"/>
    <cellStyle builtinId="54" customBuiltin="true" name="Обычный 2 2 2 6 2 2 10" xfId="0"/>
    <cellStyle builtinId="54" customBuiltin="true" name="Обычный 2 2 2 6 2 2 2" xfId="0"/>
    <cellStyle builtinId="54" customBuiltin="true" name="Обычный 2 2 2 6 2 2 2 2" xfId="0"/>
    <cellStyle builtinId="54" customBuiltin="true" name="Обычный 2 2 2 6 2 2 2 2 2" xfId="0"/>
    <cellStyle builtinId="54" customBuiltin="true" name="Обычный 2 2 2 6 2 2 2 3" xfId="0"/>
    <cellStyle builtinId="54" customBuiltin="true" name="Обычный 2 2 2 6 2 2 3" xfId="0"/>
    <cellStyle builtinId="54" customBuiltin="true" name="Обычный 2 2 2 6 2 2 3 2" xfId="0"/>
    <cellStyle builtinId="54" customBuiltin="true" name="Обычный 2 2 2 6 2 2 3 2 2" xfId="0"/>
    <cellStyle builtinId="54" customBuiltin="true" name="Обычный 2 2 2 6 2 2 3 3" xfId="0"/>
    <cellStyle builtinId="54" customBuiltin="true" name="Обычный 2 2 2 6 2 2 4" xfId="0"/>
    <cellStyle builtinId="54" customBuiltin="true" name="Обычный 2 2 2 6 2 2 4 2" xfId="0"/>
    <cellStyle builtinId="54" customBuiltin="true" name="Обычный 2 2 2 6 2 2 4 2 2" xfId="0"/>
    <cellStyle builtinId="54" customBuiltin="true" name="Обычный 2 2 2 6 2 2 4 3" xfId="0"/>
    <cellStyle builtinId="54" customBuiltin="true" name="Обычный 2 2 2 6 2 2 5" xfId="0"/>
    <cellStyle builtinId="54" customBuiltin="true" name="Обычный 2 2 2 6 2 2 5 2" xfId="0"/>
    <cellStyle builtinId="54" customBuiltin="true" name="Обычный 2 2 2 6 2 2 5 2 2" xfId="0"/>
    <cellStyle builtinId="54" customBuiltin="true" name="Обычный 2 2 2 6 2 2 6" xfId="0"/>
    <cellStyle builtinId="54" customBuiltin="true" name="Обычный 2 2 2 6 2 2 6 2" xfId="0"/>
    <cellStyle builtinId="54" customBuiltin="true" name="Обычный 2 2 2 6 2 2 7" xfId="0"/>
    <cellStyle builtinId="54" customBuiltin="true" name="Обычный 2 2 2 6 2 2 7 2" xfId="0"/>
    <cellStyle builtinId="54" customBuiltin="true" name="Обычный 2 2 2 6 2 2 8" xfId="0"/>
    <cellStyle builtinId="54" customBuiltin="true" name="Обычный 2 2 2 6 2 2 8 2" xfId="0"/>
    <cellStyle builtinId="54" customBuiltin="true" name="Обычный 2 2 2 6 2 2 8 3" xfId="0"/>
    <cellStyle builtinId="54" customBuiltin="true" name="Обычный 2 2 2 6 2 2 9" xfId="0"/>
    <cellStyle builtinId="54" customBuiltin="true" name="Обычный 2 2 2 6 2 3" xfId="0"/>
    <cellStyle builtinId="54" customBuiltin="true" name="Обычный 2 2 2 6 2 3 2" xfId="0"/>
    <cellStyle builtinId="54" customBuiltin="true" name="Обычный 2 2 2 6 2 3 2 2" xfId="0"/>
    <cellStyle builtinId="54" customBuiltin="true" name="Обычный 2 2 2 6 2 3 2 3" xfId="0"/>
    <cellStyle builtinId="54" customBuiltin="true" name="Обычный 2 2 2 6 2 3 3" xfId="0"/>
    <cellStyle builtinId="54" customBuiltin="true" name="Обычный 2 2 2 6 2 3 3 2" xfId="0"/>
    <cellStyle builtinId="54" customBuiltin="true" name="Обычный 2 2 2 6 2 3 4" xfId="0"/>
    <cellStyle builtinId="54" customBuiltin="true" name="Обычный 2 2 2 6 2 3 5" xfId="0"/>
    <cellStyle builtinId="54" customBuiltin="true" name="Обычный 2 2 2 6 2 4" xfId="0"/>
    <cellStyle builtinId="54" customBuiltin="true" name="Обычный 2 2 2 6 2 4 2" xfId="0"/>
    <cellStyle builtinId="54" customBuiltin="true" name="Обычный 2 2 2 6 2 4 2 2" xfId="0"/>
    <cellStyle builtinId="54" customBuiltin="true" name="Обычный 2 2 2 6 2 4 3" xfId="0"/>
    <cellStyle builtinId="54" customBuiltin="true" name="Обычный 2 2 2 6 2 4 3 2" xfId="0"/>
    <cellStyle builtinId="54" customBuiltin="true" name="Обычный 2 2 2 6 2 4 4" xfId="0"/>
    <cellStyle builtinId="54" customBuiltin="true" name="Обычный 2 2 2 6 2 4 5" xfId="0"/>
    <cellStyle builtinId="54" customBuiltin="true" name="Обычный 2 2 2 6 2 5" xfId="0"/>
    <cellStyle builtinId="54" customBuiltin="true" name="Обычный 2 2 2 6 2 5 2" xfId="0"/>
    <cellStyle builtinId="54" customBuiltin="true" name="Обычный 2 2 2 6 2 5 2 2" xfId="0"/>
    <cellStyle builtinId="54" customBuiltin="true" name="Обычный 2 2 2 6 2 5 3" xfId="0"/>
    <cellStyle builtinId="54" customBuiltin="true" name="Обычный 2 2 2 6 2 6" xfId="0"/>
    <cellStyle builtinId="54" customBuiltin="true" name="Обычный 2 2 2 6 2 6 2" xfId="0"/>
    <cellStyle builtinId="54" customBuiltin="true" name="Обычный 2 2 2 6 2 7" xfId="0"/>
    <cellStyle builtinId="54" customBuiltin="true" name="Обычный 2 2 2 6 2 8" xfId="0"/>
    <cellStyle builtinId="54" customBuiltin="true" name="Обычный 2 2 2 6 2 9" xfId="0"/>
    <cellStyle builtinId="54" customBuiltin="true" name="Обычный 2 2 2 6 3" xfId="0"/>
    <cellStyle builtinId="54" customBuiltin="true" name="Обычный 2 2 2 6 3 10" xfId="0"/>
    <cellStyle builtinId="54" customBuiltin="true" name="Обычный 2 2 2 6 3 10 2" xfId="0"/>
    <cellStyle builtinId="54" customBuiltin="true" name="Обычный 2 2 2 6 3 10 3" xfId="0"/>
    <cellStyle builtinId="54" customBuiltin="true" name="Обычный 2 2 2 6 3 10 4" xfId="0"/>
    <cellStyle builtinId="54" customBuiltin="true" name="Обычный 2 2 2 6 3 10 5" xfId="0"/>
    <cellStyle builtinId="54" customBuiltin="true" name="Обычный 2 2 2 6 3 10 6" xfId="0"/>
    <cellStyle builtinId="54" customBuiltin="true" name="Обычный 2 2 2 6 3 10 7" xfId="0"/>
    <cellStyle builtinId="54" customBuiltin="true" name="Обычный 2 2 2 6 3 11" xfId="0"/>
    <cellStyle builtinId="54" customBuiltin="true" name="Обычный 2 2 2 6 3 12" xfId="0"/>
    <cellStyle builtinId="54" customBuiltin="true" name="Обычный 2 2 2 6 3 13" xfId="0"/>
    <cellStyle builtinId="54" customBuiltin="true" name="Обычный 2 2 2 6 3 14" xfId="0"/>
    <cellStyle builtinId="54" customBuiltin="true" name="Обычный 2 2 2 6 3 15" xfId="0"/>
    <cellStyle builtinId="54" customBuiltin="true" name="Обычный 2 2 2 6 3 16" xfId="0"/>
    <cellStyle builtinId="54" customBuiltin="true" name="Обычный 2 2 2 6 3 17" xfId="0"/>
    <cellStyle builtinId="54" customBuiltin="true" name="Обычный 2 2 2 6 3 18" xfId="0"/>
    <cellStyle builtinId="54" customBuiltin="true" name="Обычный 2 2 2 6 3 19" xfId="0"/>
    <cellStyle builtinId="54" customBuiltin="true" name="Обычный 2 2 2 6 3 2" xfId="0"/>
    <cellStyle builtinId="54" customBuiltin="true" name="Обычный 2 2 2 6 3 2 2" xfId="0"/>
    <cellStyle builtinId="54" customBuiltin="true" name="Обычный 2 2 2 6 3 2 2 2" xfId="0"/>
    <cellStyle builtinId="54" customBuiltin="true" name="Обычный 2 2 2 6 3 2 2 2 2" xfId="0"/>
    <cellStyle builtinId="54" customBuiltin="true" name="Обычный 2 2 2 6 3 2 3" xfId="0"/>
    <cellStyle builtinId="54" customBuiltin="true" name="Обычный 2 2 2 6 3 2 3 2" xfId="0"/>
    <cellStyle builtinId="54" customBuiltin="true" name="Обычный 2 2 2 6 3 2 4" xfId="0"/>
    <cellStyle builtinId="54" customBuiltin="true" name="Обычный 2 2 2 6 3 2 4 2" xfId="0"/>
    <cellStyle builtinId="54" customBuiltin="true" name="Обычный 2 2 2 6 3 2 5" xfId="0"/>
    <cellStyle builtinId="54" customBuiltin="true" name="Обычный 2 2 2 6 3 2 6" xfId="0"/>
    <cellStyle builtinId="54" customBuiltin="true" name="Обычный 2 2 2 6 3 20" xfId="0"/>
    <cellStyle builtinId="54" customBuiltin="true" name="Обычный 2 2 2 6 3 21" xfId="0"/>
    <cellStyle builtinId="54" customBuiltin="true" name="Обычный 2 2 2 6 3 22" xfId="0"/>
    <cellStyle builtinId="54" customBuiltin="true" name="Обычный 2 2 2 6 3 23" xfId="0"/>
    <cellStyle builtinId="54" customBuiltin="true" name="Обычный 2 2 2 6 3 24" xfId="0"/>
    <cellStyle builtinId="54" customBuiltin="true" name="Обычный 2 2 2 6 3 25" xfId="0"/>
    <cellStyle builtinId="54" customBuiltin="true" name="Обычный 2 2 2 6 3 3" xfId="0"/>
    <cellStyle builtinId="54" customBuiltin="true" name="Обычный 2 2 2 6 3 3 2" xfId="0"/>
    <cellStyle builtinId="54" customBuiltin="true" name="Обычный 2 2 2 6 3 3 2 2" xfId="0"/>
    <cellStyle builtinId="54" customBuiltin="true" name="Обычный 2 2 2 6 3 3 3" xfId="0"/>
    <cellStyle builtinId="54" customBuiltin="true" name="Обычный 2 2 2 6 3 3 3 2" xfId="0"/>
    <cellStyle builtinId="54" customBuiltin="true" name="Обычный 2 2 2 6 3 3 4" xfId="0"/>
    <cellStyle builtinId="54" customBuiltin="true" name="Обычный 2 2 2 6 3 4" xfId="0"/>
    <cellStyle builtinId="54" customBuiltin="true" name="Обычный 2 2 2 6 3 4 2" xfId="0"/>
    <cellStyle builtinId="54" customBuiltin="true" name="Обычный 2 2 2 6 3 5" xfId="0"/>
    <cellStyle builtinId="54" customBuiltin="true" name="Обычный 2 2 2 6 3 5 2" xfId="0"/>
    <cellStyle builtinId="54" customBuiltin="true" name="Обычный 2 2 2 6 3 6" xfId="0"/>
    <cellStyle builtinId="54" customBuiltin="true" name="Обычный 2 2 2 6 3 6 2" xfId="0"/>
    <cellStyle builtinId="54" customBuiltin="true" name="Обычный 2 2 2 6 3 7" xfId="0"/>
    <cellStyle builtinId="54" customBuiltin="true" name="Обычный 2 2 2 6 3 7 2" xfId="0"/>
    <cellStyle builtinId="54" customBuiltin="true" name="Обычный 2 2 2 6 3 7 2 2" xfId="0"/>
    <cellStyle builtinId="54" customBuiltin="true" name="Обычный 2 2 2 6 3 7 3" xfId="0"/>
    <cellStyle builtinId="54" customBuiltin="true" name="Обычный 2 2 2 6 3 7 3 2" xfId="0"/>
    <cellStyle builtinId="54" customBuiltin="true" name="Обычный 2 2 2 6 3 7 4" xfId="0"/>
    <cellStyle builtinId="54" customBuiltin="true" name="Обычный 2 2 2 6 3 7 4 2" xfId="0"/>
    <cellStyle builtinId="54" customBuiltin="true" name="Обычный 2 2 2 6 3 7 4 3" xfId="0"/>
    <cellStyle builtinId="54" customBuiltin="true" name="Обычный 2 2 2 6 3 7 5" xfId="0"/>
    <cellStyle builtinId="54" customBuiltin="true" name="Обычный 2 2 2 6 3 7 6" xfId="0"/>
    <cellStyle builtinId="54" customBuiltin="true" name="Обычный 2 2 2 6 3 8" xfId="0"/>
    <cellStyle builtinId="54" customBuiltin="true" name="Обычный 2 2 2 6 3 8 2" xfId="0"/>
    <cellStyle builtinId="54" customBuiltin="true" name="Обычный 2 2 2 6 3 9" xfId="0"/>
    <cellStyle builtinId="54" customBuiltin="true" name="Обычный 2 2 2 6 3 9 2" xfId="0"/>
    <cellStyle builtinId="54" customBuiltin="true" name="Обычный 2 2 2 6 4" xfId="0"/>
    <cellStyle builtinId="54" customBuiltin="true" name="Обычный 2 2 2 6 4 2" xfId="0"/>
    <cellStyle builtinId="54" customBuiltin="true" name="Обычный 2 2 2 6 4 2 2" xfId="0"/>
    <cellStyle builtinId="54" customBuiltin="true" name="Обычный 2 2 2 6 4 2 2 2" xfId="0"/>
    <cellStyle builtinId="54" customBuiltin="true" name="Обычный 2 2 2 6 4 2 3" xfId="0"/>
    <cellStyle builtinId="54" customBuiltin="true" name="Обычный 2 2 2 6 4 2 4" xfId="0"/>
    <cellStyle builtinId="54" customBuiltin="true" name="Обычный 2 2 2 6 4 3" xfId="0"/>
    <cellStyle builtinId="54" customBuiltin="true" name="Обычный 2 2 2 6 4 3 2" xfId="0"/>
    <cellStyle builtinId="54" customBuiltin="true" name="Обычный 2 2 2 6 4 4" xfId="0"/>
    <cellStyle builtinId="54" customBuiltin="true" name="Обычный 2 2 2 6 4 4 2" xfId="0"/>
    <cellStyle builtinId="54" customBuiltin="true" name="Обычный 2 2 2 6 4 5" xfId="0"/>
    <cellStyle builtinId="54" customBuiltin="true" name="Обычный 2 2 2 6 4 5 2" xfId="0"/>
    <cellStyle builtinId="54" customBuiltin="true" name="Обычный 2 2 2 6 4 6" xfId="0"/>
    <cellStyle builtinId="54" customBuiltin="true" name="Обычный 2 2 2 6 4 6 2" xfId="0"/>
    <cellStyle builtinId="54" customBuiltin="true" name="Обычный 2 2 2 6 4 7" xfId="0"/>
    <cellStyle builtinId="54" customBuiltin="true" name="Обычный 2 2 2 6 4 7 2" xfId="0"/>
    <cellStyle builtinId="54" customBuiltin="true" name="Обычный 2 2 2 6 4 8" xfId="0"/>
    <cellStyle builtinId="54" customBuiltin="true" name="Обычный 2 2 2 6 4 9" xfId="0"/>
    <cellStyle builtinId="54" customBuiltin="true" name="Обычный 2 2 2 6 5" xfId="0"/>
    <cellStyle builtinId="54" customBuiltin="true" name="Обычный 2 2 2 6 5 2" xfId="0"/>
    <cellStyle builtinId="54" customBuiltin="true" name="Обычный 2 2 2 6 5 2 2" xfId="0"/>
    <cellStyle builtinId="54" customBuiltin="true" name="Обычный 2 2 2 6 5 3" xfId="0"/>
    <cellStyle builtinId="54" customBuiltin="true" name="Обычный 2 2 2 6 5 4" xfId="0"/>
    <cellStyle builtinId="54" customBuiltin="true" name="Обычный 2 2 2 6 6" xfId="0"/>
    <cellStyle builtinId="54" customBuiltin="true" name="Обычный 2 2 2 6 6 2" xfId="0"/>
    <cellStyle builtinId="54" customBuiltin="true" name="Обычный 2 2 2 6 6 2 2" xfId="0"/>
    <cellStyle builtinId="54" customBuiltin="true" name="Обычный 2 2 2 6 6 2 2 2" xfId="0"/>
    <cellStyle builtinId="54" customBuiltin="true" name="Обычный 2 2 2 6 6 2 3" xfId="0"/>
    <cellStyle builtinId="54" customBuiltin="true" name="Обычный 2 2 2 6 6 2 3 2" xfId="0"/>
    <cellStyle builtinId="54" customBuiltin="true" name="Обычный 2 2 2 6 6 2 3 2 2" xfId="0"/>
    <cellStyle builtinId="54" customBuiltin="true" name="Обычный 2 2 2 6 6 2 4" xfId="0"/>
    <cellStyle builtinId="54" customBuiltin="true" name="Обычный 2 2 2 6 6 3" xfId="0"/>
    <cellStyle builtinId="54" customBuiltin="true" name="Обычный 2 2 2 6 6 3 2" xfId="0"/>
    <cellStyle builtinId="54" customBuiltin="true" name="Обычный 2 2 2 6 6 4" xfId="0"/>
    <cellStyle builtinId="54" customBuiltin="true" name="Обычный 2 2 2 6 6 4 2" xfId="0"/>
    <cellStyle builtinId="54" customBuiltin="true" name="Обычный 2 2 2 6 6 5" xfId="0"/>
    <cellStyle builtinId="54" customBuiltin="true" name="Обычный 2 2 2 6 6 5 2" xfId="0"/>
    <cellStyle builtinId="54" customBuiltin="true" name="Обычный 2 2 2 6 6 6" xfId="0"/>
    <cellStyle builtinId="54" customBuiltin="true" name="Обычный 2 2 2 6 6 6 2" xfId="0"/>
    <cellStyle builtinId="54" customBuiltin="true" name="Обычный 2 2 2 6 6 7" xfId="0"/>
    <cellStyle builtinId="54" customBuiltin="true" name="Обычный 2 2 2 6 6 7 2" xfId="0"/>
    <cellStyle builtinId="54" customBuiltin="true" name="Обычный 2 2 2 6 6 7 2 2" xfId="0"/>
    <cellStyle builtinId="54" customBuiltin="true" name="Обычный 2 2 2 6 6 7 3" xfId="0"/>
    <cellStyle builtinId="54" customBuiltin="true" name="Обычный 2 2 2 6 6 8" xfId="0"/>
    <cellStyle builtinId="54" customBuiltin="true" name="Обычный 2 2 2 6 7" xfId="0"/>
    <cellStyle builtinId="54" customBuiltin="true" name="Обычный 2 2 2 6 7 2" xfId="0"/>
    <cellStyle builtinId="54" customBuiltin="true" name="Обычный 2 2 2 6 7 2 2" xfId="0"/>
    <cellStyle builtinId="54" customBuiltin="true" name="Обычный 2 2 2 6 7 2 2 2" xfId="0"/>
    <cellStyle builtinId="54" customBuiltin="true" name="Обычный 2 2 2 6 7 2 3" xfId="0"/>
    <cellStyle builtinId="54" customBuiltin="true" name="Обычный 2 2 2 6 7 3" xfId="0"/>
    <cellStyle builtinId="54" customBuiltin="true" name="Обычный 2 2 2 6 7 3 2" xfId="0"/>
    <cellStyle builtinId="54" customBuiltin="true" name="Обычный 2 2 2 6 7 4" xfId="0"/>
    <cellStyle builtinId="54" customBuiltin="true" name="Обычный 2 2 2 6 8" xfId="0"/>
    <cellStyle builtinId="54" customBuiltin="true" name="Обычный 2 2 2 6 8 2" xfId="0"/>
    <cellStyle builtinId="54" customBuiltin="true" name="Обычный 2 2 2 6 8 2 2" xfId="0"/>
    <cellStyle builtinId="54" customBuiltin="true" name="Обычный 2 2 2 6 8 3" xfId="0"/>
    <cellStyle builtinId="54" customBuiltin="true" name="Обычный 2 2 2 6 8 4" xfId="0"/>
    <cellStyle builtinId="54" customBuiltin="true" name="Обычный 2 2 2 6 9" xfId="0"/>
    <cellStyle builtinId="54" customBuiltin="true" name="Обычный 2 2 2 6 9 2" xfId="0"/>
    <cellStyle builtinId="54" customBuiltin="true" name="Обычный 2 2 2 6 9 2 2" xfId="0"/>
    <cellStyle builtinId="54" customBuiltin="true" name="Обычный 2 2 2 6 9 3" xfId="0"/>
    <cellStyle builtinId="54" customBuiltin="true" name="Обычный 2 2 2 6 9 3 2" xfId="0"/>
    <cellStyle builtinId="54" customBuiltin="true" name="Обычный 2 2 2 6 9 4" xfId="0"/>
    <cellStyle builtinId="54" customBuiltin="true" name="Обычный 2 2 2 7" xfId="0"/>
    <cellStyle builtinId="54" customBuiltin="true" name="Обычный 2 2 2 8" xfId="0"/>
    <cellStyle builtinId="54" customBuiltin="true" name="Обычный 2 2 2 8 10" xfId="0"/>
    <cellStyle builtinId="54" customBuiltin="true" name="Обычный 2 2 2 8 10 2" xfId="0"/>
    <cellStyle builtinId="54" customBuiltin="true" name="Обычный 2 2 2 8 11" xfId="0"/>
    <cellStyle builtinId="54" customBuiltin="true" name="Обычный 2 2 2 8 12" xfId="0"/>
    <cellStyle builtinId="54" customBuiltin="true" name="Обычный 2 2 2 8 13" xfId="0"/>
    <cellStyle builtinId="54" customBuiltin="true" name="Обычный 2 2 2 8 14" xfId="0"/>
    <cellStyle builtinId="54" customBuiltin="true" name="Обычный 2 2 2 8 14 2" xfId="0"/>
    <cellStyle builtinId="54" customBuiltin="true" name="Обычный 2 2 2 8 15" xfId="0"/>
    <cellStyle builtinId="54" customBuiltin="true" name="Обычный 2 2 2 8 16" xfId="0"/>
    <cellStyle builtinId="54" customBuiltin="true" name="Обычный 2 2 2 8 17" xfId="0"/>
    <cellStyle builtinId="54" customBuiltin="true" name="Обычный 2 2 2 8 2" xfId="0"/>
    <cellStyle builtinId="54" customBuiltin="true" name="Обычный 2 2 2 8 2 10" xfId="0"/>
    <cellStyle builtinId="54" customBuiltin="true" name="Обычный 2 2 2 8 2 11" xfId="0"/>
    <cellStyle builtinId="54" customBuiltin="true" name="Обычный 2 2 2 8 2 12" xfId="0"/>
    <cellStyle builtinId="54" customBuiltin="true" name="Обычный 2 2 2 8 2 2" xfId="0"/>
    <cellStyle builtinId="54" customBuiltin="true" name="Обычный 2 2 2 8 2 2 2" xfId="0"/>
    <cellStyle builtinId="54" customBuiltin="true" name="Обычный 2 2 2 8 2 3" xfId="0"/>
    <cellStyle builtinId="54" customBuiltin="true" name="Обычный 2 2 2 8 2 3 2" xfId="0"/>
    <cellStyle builtinId="54" customBuiltin="true" name="Обычный 2 2 2 8 2 3 3" xfId="0"/>
    <cellStyle builtinId="54" customBuiltin="true" name="Обычный 2 2 2 8 2 3 3 2" xfId="0"/>
    <cellStyle builtinId="54" customBuiltin="true" name="Обычный 2 2 2 8 2 3 4" xfId="0"/>
    <cellStyle builtinId="54" customBuiltin="true" name="Обычный 2 2 2 8 2 3 5" xfId="0"/>
    <cellStyle builtinId="54" customBuiltin="true" name="Обычный 2 2 2 8 2 3 6" xfId="0"/>
    <cellStyle builtinId="54" customBuiltin="true" name="Обычный 2 2 2 8 2 3 7" xfId="0"/>
    <cellStyle builtinId="54" customBuiltin="true" name="Обычный 2 2 2 8 2 3 8" xfId="0"/>
    <cellStyle builtinId="54" customBuiltin="true" name="Обычный 2 2 2 8 2 4" xfId="0"/>
    <cellStyle builtinId="54" customBuiltin="true" name="Обычный 2 2 2 8 2 5" xfId="0"/>
    <cellStyle builtinId="54" customBuiltin="true" name="Обычный 2 2 2 8 2 6" xfId="0"/>
    <cellStyle builtinId="54" customBuiltin="true" name="Обычный 2 2 2 8 2 7" xfId="0"/>
    <cellStyle builtinId="54" customBuiltin="true" name="Обычный 2 2 2 8 2 8" xfId="0"/>
    <cellStyle builtinId="54" customBuiltin="true" name="Обычный 2 2 2 8 2 9" xfId="0"/>
    <cellStyle builtinId="54" customBuiltin="true" name="Обычный 2 2 2 8 3" xfId="0"/>
    <cellStyle builtinId="54" customBuiltin="true" name="Обычный 2 2 2 8 3 2" xfId="0"/>
    <cellStyle builtinId="54" customBuiltin="true" name="Обычный 2 2 2 8 3 2 2" xfId="0"/>
    <cellStyle builtinId="54" customBuiltin="true" name="Обычный 2 2 2 8 3 3" xfId="0"/>
    <cellStyle builtinId="54" customBuiltin="true" name="Обычный 2 2 2 8 4" xfId="0"/>
    <cellStyle builtinId="54" customBuiltin="true" name="Обычный 2 2 2 8 4 2" xfId="0"/>
    <cellStyle builtinId="54" customBuiltin="true" name="Обычный 2 2 2 8 5" xfId="0"/>
    <cellStyle builtinId="54" customBuiltin="true" name="Обычный 2 2 2 8 5 2" xfId="0"/>
    <cellStyle builtinId="54" customBuiltin="true" name="Обычный 2 2 2 8 6" xfId="0"/>
    <cellStyle builtinId="54" customBuiltin="true" name="Обычный 2 2 2 8 7" xfId="0"/>
    <cellStyle builtinId="54" customBuiltin="true" name="Обычный 2 2 2 8 7 2" xfId="0"/>
    <cellStyle builtinId="54" customBuiltin="true" name="Обычный 2 2 2 8 7 2 2" xfId="0"/>
    <cellStyle builtinId="54" customBuiltin="true" name="Обычный 2 2 2 8 7 3" xfId="0"/>
    <cellStyle builtinId="54" customBuiltin="true" name="Обычный 2 2 2 8 7 3 2" xfId="0"/>
    <cellStyle builtinId="54" customBuiltin="true" name="Обычный 2 2 2 8 7 4" xfId="0"/>
    <cellStyle builtinId="54" customBuiltin="true" name="Обычный 2 2 2 8 7 4 2" xfId="0"/>
    <cellStyle builtinId="54" customBuiltin="true" name="Обычный 2 2 2 8 7 4 3" xfId="0"/>
    <cellStyle builtinId="54" customBuiltin="true" name="Обычный 2 2 2 8 7 5" xfId="0"/>
    <cellStyle builtinId="54" customBuiltin="true" name="Обычный 2 2 2 8 7 6" xfId="0"/>
    <cellStyle builtinId="54" customBuiltin="true" name="Обычный 2 2 2 8 8" xfId="0"/>
    <cellStyle builtinId="54" customBuiltin="true" name="Обычный 2 2 2 8 8 2" xfId="0"/>
    <cellStyle builtinId="54" customBuiltin="true" name="Обычный 2 2 2 8 8 2 2" xfId="0"/>
    <cellStyle builtinId="54" customBuiltin="true" name="Обычный 2 2 2 8 9" xfId="0"/>
    <cellStyle builtinId="54" customBuiltin="true" name="Обычный 2 2 2 8 9 2" xfId="0"/>
    <cellStyle builtinId="54" customBuiltin="true" name="Обычный 2 2 2 8 9 3" xfId="0"/>
    <cellStyle builtinId="54" customBuiltin="true" name="Обычный 2 2 2 9" xfId="0"/>
    <cellStyle builtinId="54" customBuiltin="true" name="Обычный 2 2 2 9 2" xfId="0"/>
    <cellStyle builtinId="54" customBuiltin="true" name="Обычный 2 2 2 9 2 2" xfId="0"/>
    <cellStyle builtinId="54" customBuiltin="true" name="Обычный 2 2 2 9 3" xfId="0"/>
    <cellStyle builtinId="54" customBuiltin="true" name="Обычный 2 2 2 9 3 2" xfId="0"/>
    <cellStyle builtinId="54" customBuiltin="true" name="Обычный 2 2 2 9 4" xfId="0"/>
    <cellStyle builtinId="54" customBuiltin="true" name="Обычный 2 2 3" xfId="0"/>
    <cellStyle builtinId="54" customBuiltin="true" name="Обычный 2 2 3 2" xfId="0"/>
    <cellStyle builtinId="54" customBuiltin="true" name="Обычный 2 2 3 2 2" xfId="0"/>
    <cellStyle builtinId="54" customBuiltin="true" name="Обычный 2 2 3 2 2 2" xfId="0"/>
    <cellStyle builtinId="54" customBuiltin="true" name="Обычный 2 2 3 2 2 2 2" xfId="0"/>
    <cellStyle builtinId="54" customBuiltin="true" name="Обычный 2 2 3 2 2 2 2 2" xfId="0"/>
    <cellStyle builtinId="54" customBuiltin="true" name="Обычный 2 2 3 2 2 2 3" xfId="0"/>
    <cellStyle builtinId="54" customBuiltin="true" name="Обычный 2 2 3 2 2 3" xfId="0"/>
    <cellStyle builtinId="54" customBuiltin="true" name="Обычный 2 2 3 2 2 3 2" xfId="0"/>
    <cellStyle builtinId="54" customBuiltin="true" name="Обычный 2 2 3 2 2 3 2 2" xfId="0"/>
    <cellStyle builtinId="54" customBuiltin="true" name="Обычный 2 2 3 2 2 3 3" xfId="0"/>
    <cellStyle builtinId="54" customBuiltin="true" name="Обычный 2 2 3 2 2 4" xfId="0"/>
    <cellStyle builtinId="54" customBuiltin="true" name="Обычный 2 2 3 2 2 4 2" xfId="0"/>
    <cellStyle builtinId="54" customBuiltin="true" name="Обычный 2 2 3 2 2 5" xfId="0"/>
    <cellStyle builtinId="54" customBuiltin="true" name="Обычный 2 2 3 2 3" xfId="0"/>
    <cellStyle builtinId="54" customBuiltin="true" name="Обычный 2 2 3 2 3 2" xfId="0"/>
    <cellStyle builtinId="54" customBuiltin="true" name="Обычный 2 2 3 2 3 2 2" xfId="0"/>
    <cellStyle builtinId="54" customBuiltin="true" name="Обычный 2 2 3 2 3 3" xfId="0"/>
    <cellStyle builtinId="54" customBuiltin="true" name="Обычный 2 2 3 2 4" xfId="0"/>
    <cellStyle builtinId="54" customBuiltin="true" name="Обычный 2 2 3 2 4 2" xfId="0"/>
    <cellStyle builtinId="54" customBuiltin="true" name="Обычный 2 2 3 2 4 2 2" xfId="0"/>
    <cellStyle builtinId="54" customBuiltin="true" name="Обычный 2 2 3 2 4 3" xfId="0"/>
    <cellStyle builtinId="54" customBuiltin="true" name="Обычный 2 2 3 2 5" xfId="0"/>
    <cellStyle builtinId="54" customBuiltin="true" name="Обычный 2 2 3 2 5 2" xfId="0"/>
    <cellStyle builtinId="54" customBuiltin="true" name="Обычный 2 2 3 3" xfId="0"/>
    <cellStyle builtinId="54" customBuiltin="true" name="Обычный 2 2 3 4" xfId="0"/>
    <cellStyle builtinId="54" customBuiltin="true" name="Обычный 2 2 3 4 2" xfId="0"/>
    <cellStyle builtinId="54" customBuiltin="true" name="Обычный 2 2 3 4 3" xfId="0"/>
    <cellStyle builtinId="54" customBuiltin="true" name="Обычный 2 2 4" xfId="0"/>
    <cellStyle builtinId="54" customBuiltin="true" name="Обычный 2 2 4 2" xfId="0"/>
    <cellStyle builtinId="54" customBuiltin="true" name="Обычный 2 2 4 2 2" xfId="0"/>
    <cellStyle builtinId="54" customBuiltin="true" name="Обычный 2 2 4 2 2 2" xfId="0"/>
    <cellStyle builtinId="54" customBuiltin="true" name="Обычный 2 2 4 2 2 2 2" xfId="0"/>
    <cellStyle builtinId="54" customBuiltin="true" name="Обычный 2 2 4 2 2 3" xfId="0"/>
    <cellStyle builtinId="54" customBuiltin="true" name="Обычный 2 2 4 2 3" xfId="0"/>
    <cellStyle builtinId="54" customBuiltin="true" name="Обычный 2 2 4 2 3 2" xfId="0"/>
    <cellStyle builtinId="54" customBuiltin="true" name="Обычный 2 2 4 2 3 2 2" xfId="0"/>
    <cellStyle builtinId="54" customBuiltin="true" name="Обычный 2 2 4 2 3 3" xfId="0"/>
    <cellStyle builtinId="54" customBuiltin="true" name="Обычный 2 2 4 2 4" xfId="0"/>
    <cellStyle builtinId="54" customBuiltin="true" name="Обычный 2 2 4 2 4 2" xfId="0"/>
    <cellStyle builtinId="54" customBuiltin="true" name="Обычный 2 2 4 2 5" xfId="0"/>
    <cellStyle builtinId="54" customBuiltin="true" name="Обычный 2 2 4 3" xfId="0"/>
    <cellStyle builtinId="54" customBuiltin="true" name="Обычный 2 2 4 3 2" xfId="0"/>
    <cellStyle builtinId="54" customBuiltin="true" name="Обычный 2 2 4 3 2 2" xfId="0"/>
    <cellStyle builtinId="54" customBuiltin="true" name="Обычный 2 2 4 3 3" xfId="0"/>
    <cellStyle builtinId="54" customBuiltin="true" name="Обычный 2 2 4 4" xfId="0"/>
    <cellStyle builtinId="54" customBuiltin="true" name="Обычный 2 2 4 4 2" xfId="0"/>
    <cellStyle builtinId="54" customBuiltin="true" name="Обычный 2 2 4 4 2 2" xfId="0"/>
    <cellStyle builtinId="54" customBuiltin="true" name="Обычный 2 2 4 4 3" xfId="0"/>
    <cellStyle builtinId="54" customBuiltin="true" name="Обычный 2 2 4 5" xfId="0"/>
    <cellStyle builtinId="54" customBuiltin="true" name="Обычный 2 2 4 5 2" xfId="0"/>
    <cellStyle builtinId="54" customBuiltin="true" name="Обычный 2 2 4 6" xfId="0"/>
    <cellStyle builtinId="54" customBuiltin="true" name="Обычный 2 2 5" xfId="0"/>
    <cellStyle builtinId="54" customBuiltin="true" name="Обычный 2 2 6" xfId="0"/>
    <cellStyle builtinId="54" customBuiltin="true" name="Обычный 2 2 6 2" xfId="0"/>
    <cellStyle builtinId="54" customBuiltin="true" name="Обычный 2 2 6 2 2" xfId="0"/>
    <cellStyle builtinId="54" customBuiltin="true" name="Обычный 2 2 6 2 2 2" xfId="0"/>
    <cellStyle builtinId="54" customBuiltin="true" name="Обычный 2 2 6 2 3" xfId="0"/>
    <cellStyle builtinId="54" customBuiltin="true" name="Обычный 2 2 6 3" xfId="0"/>
    <cellStyle builtinId="54" customBuiltin="true" name="Обычный 2 2 6 3 2" xfId="0"/>
    <cellStyle builtinId="54" customBuiltin="true" name="Обычный 2 2 6 4" xfId="0"/>
    <cellStyle builtinId="54" customBuiltin="true" name="Обычный 2 2 6 4 2" xfId="0"/>
    <cellStyle builtinId="54" customBuiltin="true" name="Обычный 2 2 6 4 3" xfId="0"/>
    <cellStyle builtinId="54" customBuiltin="true" name="Обычный 2 2 6 4 4" xfId="0"/>
    <cellStyle builtinId="54" customBuiltin="true" name="Обычный 2 2 6 5" xfId="0"/>
    <cellStyle builtinId="54" customBuiltin="true" name="Обычный 2 2 6 5 2" xfId="0"/>
    <cellStyle builtinId="54" customBuiltin="true" name="Обычный 2 2 6 6" xfId="0"/>
    <cellStyle builtinId="54" customBuiltin="true" name="Обычный 2 2 6 6 2" xfId="0"/>
    <cellStyle builtinId="54" customBuiltin="true" name="Обычный 2 2 6 7" xfId="0"/>
    <cellStyle builtinId="54" customBuiltin="true" name="Обычный 2 2 6 7 2" xfId="0"/>
    <cellStyle builtinId="54" customBuiltin="true" name="Обычный 2 2 6 8" xfId="0"/>
    <cellStyle builtinId="54" customBuiltin="true" name="Обычный 2 2 6 9" xfId="0"/>
    <cellStyle builtinId="54" customBuiltin="true" name="Обычный 2 2 7" xfId="0"/>
    <cellStyle builtinId="54" customBuiltin="true" name="Обычный 2 20" xfId="0"/>
    <cellStyle builtinId="54" customBuiltin="true" name="Обычный 2 20 2" xfId="0"/>
    <cellStyle builtinId="54" customBuiltin="true" name="Обычный 2 20 2 2" xfId="0"/>
    <cellStyle builtinId="54" customBuiltin="true" name="Обычный 2 20 3" xfId="0"/>
    <cellStyle builtinId="54" customBuiltin="true" name="Обычный 2 21" xfId="0"/>
    <cellStyle builtinId="54" customBuiltin="true" name="Обычный 2 22" xfId="0"/>
    <cellStyle builtinId="54" customBuiltin="true" name="Обычный 2 22 2" xfId="0"/>
    <cellStyle builtinId="54" customBuiltin="true" name="Обычный 2 23" xfId="0"/>
    <cellStyle builtinId="54" customBuiltin="true" name="Обычный 2 23 2" xfId="0"/>
    <cellStyle builtinId="54" customBuiltin="true" name="Обычный 2 23 3" xfId="0"/>
    <cellStyle builtinId="54" customBuiltin="true" name="Обычный 2 24" xfId="0"/>
    <cellStyle builtinId="54" customBuiltin="true" name="Обычный 2 3" xfId="0"/>
    <cellStyle builtinId="54" customBuiltin="true" name="Обычный 2 3 10" xfId="0"/>
    <cellStyle builtinId="54" customBuiltin="true" name="Обычный 2 3 10 2" xfId="0"/>
    <cellStyle builtinId="54" customBuiltin="true" name="Обычный 2 3 10 2 2" xfId="0"/>
    <cellStyle builtinId="54" customBuiltin="true" name="Обычный 2 3 10 2 2 2" xfId="0"/>
    <cellStyle builtinId="54" customBuiltin="true" name="Обычный 2 3 10 2 2 2 2" xfId="0"/>
    <cellStyle builtinId="54" customBuiltin="true" name="Обычный 2 3 10 2 2 3" xfId="0"/>
    <cellStyle builtinId="54" customBuiltin="true" name="Обычный 2 3 10 2 3" xfId="0"/>
    <cellStyle builtinId="54" customBuiltin="true" name="Обычный 2 3 10 2 3 2" xfId="0"/>
    <cellStyle builtinId="54" customBuiltin="true" name="Обычный 2 3 10 2 4" xfId="0"/>
    <cellStyle builtinId="54" customBuiltin="true" name="Обычный 2 3 10 3" xfId="0"/>
    <cellStyle builtinId="54" customBuiltin="true" name="Обычный 2 3 10 3 2" xfId="0"/>
    <cellStyle builtinId="54" customBuiltin="true" name="Обычный 2 3 10 4" xfId="0"/>
    <cellStyle builtinId="54" customBuiltin="true" name="Обычный 2 3 10 4 2" xfId="0"/>
    <cellStyle builtinId="54" customBuiltin="true" name="Обычный 2 3 10 5" xfId="0"/>
    <cellStyle builtinId="54" customBuiltin="true" name="Обычный 2 3 11" xfId="0"/>
    <cellStyle builtinId="54" customBuiltin="true" name="Обычный 2 3 11 2" xfId="0"/>
    <cellStyle builtinId="54" customBuiltin="true" name="Обычный 2 3 11 2 2" xfId="0"/>
    <cellStyle builtinId="54" customBuiltin="true" name="Обычный 2 3 11 2 2 2" xfId="0"/>
    <cellStyle builtinId="54" customBuiltin="true" name="Обычный 2 3 11 2 2 3" xfId="0"/>
    <cellStyle builtinId="54" customBuiltin="true" name="Обычный 2 3 11 2 3" xfId="0"/>
    <cellStyle builtinId="54" customBuiltin="true" name="Обычный 2 3 11 3" xfId="0"/>
    <cellStyle builtinId="54" customBuiltin="true" name="Обычный 2 3 11 3 2" xfId="0"/>
    <cellStyle builtinId="54" customBuiltin="true" name="Обычный 2 3 11 4" xfId="0"/>
    <cellStyle builtinId="54" customBuiltin="true" name="Обычный 2 3 11 4 2" xfId="0"/>
    <cellStyle builtinId="54" customBuiltin="true" name="Обычный 2 3 11 5" xfId="0"/>
    <cellStyle builtinId="54" customBuiltin="true" name="Обычный 2 3 12" xfId="0"/>
    <cellStyle builtinId="54" customBuiltin="true" name="Обычный 2 3 12 2" xfId="0"/>
    <cellStyle builtinId="54" customBuiltin="true" name="Обычный 2 3 12 2 2" xfId="0"/>
    <cellStyle builtinId="54" customBuiltin="true" name="Обычный 2 3 12 3" xfId="0"/>
    <cellStyle builtinId="54" customBuiltin="true" name="Обычный 2 3 12 3 2" xfId="0"/>
    <cellStyle builtinId="54" customBuiltin="true" name="Обычный 2 3 12 3 2 2" xfId="0"/>
    <cellStyle builtinId="54" customBuiltin="true" name="Обычный 2 3 12 3 3" xfId="0"/>
    <cellStyle builtinId="54" customBuiltin="true" name="Обычный 2 3 12 4" xfId="0"/>
    <cellStyle builtinId="54" customBuiltin="true" name="Обычный 2 3 12 4 2" xfId="0"/>
    <cellStyle builtinId="54" customBuiltin="true" name="Обычный 2 3 12 5" xfId="0"/>
    <cellStyle builtinId="54" customBuiltin="true" name="Обычный 2 3 12 5 2" xfId="0"/>
    <cellStyle builtinId="54" customBuiltin="true" name="Обычный 2 3 12 5 2 2" xfId="0"/>
    <cellStyle builtinId="54" customBuiltin="true" name="Обычный 2 3 12 5 2 2 2" xfId="0"/>
    <cellStyle builtinId="54" customBuiltin="true" name="Обычный 2 3 12 5 2 3" xfId="0"/>
    <cellStyle builtinId="54" customBuiltin="true" name="Обычный 2 3 12 5 2 4" xfId="0"/>
    <cellStyle builtinId="54" customBuiltin="true" name="Обычный 2 3 12 5 2 5" xfId="0"/>
    <cellStyle builtinId="54" customBuiltin="true" name="Обычный 2 3 12 5 2 6" xfId="0"/>
    <cellStyle builtinId="54" customBuiltin="true" name="Обычный 2 3 12 5 2 7" xfId="0"/>
    <cellStyle builtinId="54" customBuiltin="true" name="Обычный 2 3 12 5 2 8" xfId="0"/>
    <cellStyle builtinId="54" customBuiltin="true" name="Обычный 2 3 12 5 2 8 2" xfId="0"/>
    <cellStyle builtinId="54" customBuiltin="true" name="Обычный 2 3 12 5 2 9" xfId="0"/>
    <cellStyle builtinId="54" customBuiltin="true" name="Обычный 2 3 12 5 3" xfId="0"/>
    <cellStyle builtinId="54" customBuiltin="true" name="Обычный 2 3 12 5 3 2" xfId="0"/>
    <cellStyle builtinId="54" customBuiltin="true" name="Обычный 2 3 12 5 3 3" xfId="0"/>
    <cellStyle builtinId="54" customBuiltin="true" name="Обычный 2 3 12 5 3 4" xfId="0"/>
    <cellStyle builtinId="54" customBuiltin="true" name="Обычный 2 3 12 5 3 5" xfId="0"/>
    <cellStyle builtinId="54" customBuiltin="true" name="Обычный 2 3 12 5 3 6" xfId="0"/>
    <cellStyle builtinId="54" customBuiltin="true" name="Обычный 2 3 12 5 3 7" xfId="0"/>
    <cellStyle builtinId="54" customBuiltin="true" name="Обычный 2 3 12 5 4" xfId="0"/>
    <cellStyle builtinId="54" customBuiltin="true" name="Обычный 2 3 12 6" xfId="0"/>
    <cellStyle builtinId="54" customBuiltin="true" name="Обычный 2 3 12 6 2" xfId="0"/>
    <cellStyle builtinId="54" customBuiltin="true" name="Обычный 2 3 12 6 2 2" xfId="0"/>
    <cellStyle builtinId="54" customBuiltin="true" name="Обычный 2 3 12 7" xfId="0"/>
    <cellStyle builtinId="54" customBuiltin="true" name="Обычный 2 3 13" xfId="0"/>
    <cellStyle builtinId="54" customBuiltin="true" name="Обычный 2 3 13 2" xfId="0"/>
    <cellStyle builtinId="54" customBuiltin="true" name="Обычный 2 3 13 2 2" xfId="0"/>
    <cellStyle builtinId="54" customBuiltin="true" name="Обычный 2 3 13 2 2 2" xfId="0"/>
    <cellStyle builtinId="54" customBuiltin="true" name="Обычный 2 3 13 2 3" xfId="0"/>
    <cellStyle builtinId="54" customBuiltin="true" name="Обычный 2 3 13 3" xfId="0"/>
    <cellStyle builtinId="54" customBuiltin="true" name="Обычный 2 3 13 3 2" xfId="0"/>
    <cellStyle builtinId="54" customBuiltin="true" name="Обычный 2 3 13 4" xfId="0"/>
    <cellStyle builtinId="54" customBuiltin="true" name="Обычный 2 3 13 4 2" xfId="0"/>
    <cellStyle builtinId="54" customBuiltin="true" name="Обычный 2 3 13 5" xfId="0"/>
    <cellStyle builtinId="54" customBuiltin="true" name="Обычный 2 3 13 5 2" xfId="0"/>
    <cellStyle builtinId="54" customBuiltin="true" name="Обычный 2 3 13 6" xfId="0"/>
    <cellStyle builtinId="54" customBuiltin="true" name="Обычный 2 3 13 6 2" xfId="0"/>
    <cellStyle builtinId="54" customBuiltin="true" name="Обычный 2 3 13 6 3" xfId="0"/>
    <cellStyle builtinId="54" customBuiltin="true" name="Обычный 2 3 13 7" xfId="0"/>
    <cellStyle builtinId="54" customBuiltin="true" name="Обычный 2 3 14" xfId="0"/>
    <cellStyle builtinId="54" customBuiltin="true" name="Обычный 2 3 15" xfId="0"/>
    <cellStyle builtinId="54" customBuiltin="true" name="Обычный 2 3 15 2" xfId="0"/>
    <cellStyle builtinId="54" customBuiltin="true" name="Обычный 2 3 16" xfId="0"/>
    <cellStyle builtinId="54" customBuiltin="true" name="Обычный 2 3 16 2" xfId="0"/>
    <cellStyle builtinId="54" customBuiltin="true" name="Обычный 2 3 17" xfId="0"/>
    <cellStyle builtinId="54" customBuiltin="true" name="Обычный 2 3 17 2" xfId="0"/>
    <cellStyle builtinId="54" customBuiltin="true" name="Обычный 2 3 17 2 2" xfId="0"/>
    <cellStyle builtinId="54" customBuiltin="true" name="Обычный 2 3 17 2 2 2" xfId="0"/>
    <cellStyle builtinId="54" customBuiltin="true" name="Обычный 2 3 17 2 3" xfId="0"/>
    <cellStyle builtinId="54" customBuiltin="true" name="Обычный 2 3 17 3" xfId="0"/>
    <cellStyle builtinId="54" customBuiltin="true" name="Обычный 2 3 18" xfId="0"/>
    <cellStyle builtinId="54" customBuiltin="true" name="Обычный 2 3 18 2" xfId="0"/>
    <cellStyle builtinId="54" customBuiltin="true" name="Обычный 2 3 19" xfId="0"/>
    <cellStyle builtinId="54" customBuiltin="true" name="Обычный 2 3 19 2" xfId="0"/>
    <cellStyle builtinId="54" customBuiltin="true" name="Обычный 2 3 19 3" xfId="0"/>
    <cellStyle builtinId="54" customBuiltin="true" name="Обычный 2 3 19 4" xfId="0"/>
    <cellStyle builtinId="54" customBuiltin="true" name="Обычный 2 3 2" xfId="0"/>
    <cellStyle builtinId="54" customBuiltin="true" name="Обычный 2 3 2 10" xfId="0"/>
    <cellStyle builtinId="54" customBuiltin="true" name="Обычный 2 3 2 10 2" xfId="0"/>
    <cellStyle builtinId="54" customBuiltin="true" name="Обычный 2 3 2 10 3" xfId="0"/>
    <cellStyle builtinId="54" customBuiltin="true" name="Обычный 2 3 2 10 4" xfId="0"/>
    <cellStyle builtinId="54" customBuiltin="true" name="Обычный 2 3 2 11" xfId="0"/>
    <cellStyle builtinId="54" customBuiltin="true" name="Обычный 2 3 2 11 2" xfId="0"/>
    <cellStyle builtinId="54" customBuiltin="true" name="Обычный 2 3 2 12" xfId="0"/>
    <cellStyle builtinId="54" customBuiltin="true" name="Обычный 2 3 2 12 2" xfId="0"/>
    <cellStyle builtinId="54" customBuiltin="true" name="Обычный 2 3 2 13" xfId="0"/>
    <cellStyle builtinId="54" customBuiltin="true" name="Обычный 2 3 2 14" xfId="0"/>
    <cellStyle builtinId="54" customBuiltin="true" name="Обычный 2 3 2 15" xfId="0"/>
    <cellStyle builtinId="54" customBuiltin="true" name="Обычный 2 3 2 15 2" xfId="0"/>
    <cellStyle builtinId="54" customBuiltin="true" name="Обычный 2 3 2 15 2 2" xfId="0"/>
    <cellStyle builtinId="54" customBuiltin="true" name="Обычный 2 3 2 16" xfId="0"/>
    <cellStyle builtinId="54" customBuiltin="true" name="Обычный 2 3 2 2" xfId="0"/>
    <cellStyle builtinId="54" customBuiltin="true" name="Обычный 2 3 2 2 2" xfId="0"/>
    <cellStyle builtinId="54" customBuiltin="true" name="Обычный 2 3 2 2 2 10" xfId="0"/>
    <cellStyle builtinId="54" customBuiltin="true" name="Обычный 2 3 2 2 2 10 2" xfId="0"/>
    <cellStyle builtinId="54" customBuiltin="true" name="Обычный 2 3 2 2 2 11" xfId="0"/>
    <cellStyle builtinId="54" customBuiltin="true" name="Обычный 2 3 2 2 2 12" xfId="0"/>
    <cellStyle builtinId="54" customBuiltin="true" name="Обычный 2 3 2 2 2 13" xfId="0"/>
    <cellStyle builtinId="54" customBuiltin="true" name="Обычный 2 3 2 2 2 2" xfId="0"/>
    <cellStyle builtinId="54" customBuiltin="true" name="Обычный 2 3 2 2 2 2 2" xfId="0"/>
    <cellStyle builtinId="54" customBuiltin="true" name="Обычный 2 3 2 2 2 2 2 2" xfId="0"/>
    <cellStyle builtinId="54" customBuiltin="true" name="Обычный 2 3 2 2 2 2 2 3" xfId="0"/>
    <cellStyle builtinId="54" customBuiltin="true" name="Обычный 2 3 2 2 2 2 3" xfId="0"/>
    <cellStyle builtinId="54" customBuiltin="true" name="Обычный 2 3 2 2 2 2 4" xfId="0"/>
    <cellStyle builtinId="54" customBuiltin="true" name="Обычный 2 3 2 2 2 3" xfId="0"/>
    <cellStyle builtinId="54" customBuiltin="true" name="Обычный 2 3 2 2 2 3 2" xfId="0"/>
    <cellStyle builtinId="54" customBuiltin="true" name="Обычный 2 3 2 2 2 3 2 2" xfId="0"/>
    <cellStyle builtinId="54" customBuiltin="true" name="Обычный 2 3 2 2 2 3 3" xfId="0"/>
    <cellStyle builtinId="54" customBuiltin="true" name="Обычный 2 3 2 2 2 4" xfId="0"/>
    <cellStyle builtinId="54" customBuiltin="true" name="Обычный 2 3 2 2 2 4 2" xfId="0"/>
    <cellStyle builtinId="54" customBuiltin="true" name="Обычный 2 3 2 2 2 4 3" xfId="0"/>
    <cellStyle builtinId="54" customBuiltin="true" name="Обычный 2 3 2 2 2 5" xfId="0"/>
    <cellStyle builtinId="54" customBuiltin="true" name="Обычный 2 3 2 2 2 5 2" xfId="0"/>
    <cellStyle builtinId="54" customBuiltin="true" name="Обычный 2 3 2 2 2 5 2 2" xfId="0"/>
    <cellStyle builtinId="54" customBuiltin="true" name="Обычный 2 3 2 2 2 5 3" xfId="0"/>
    <cellStyle builtinId="54" customBuiltin="true" name="Обычный 2 3 2 2 2 6" xfId="0"/>
    <cellStyle builtinId="54" customBuiltin="true" name="Обычный 2 3 2 2 2 6 2" xfId="0"/>
    <cellStyle builtinId="54" customBuiltin="true" name="Обычный 2 3 2 2 2 6 2 2" xfId="0"/>
    <cellStyle builtinId="54" customBuiltin="true" name="Обычный 2 3 2 2 2 6 3" xfId="0"/>
    <cellStyle builtinId="54" customBuiltin="true" name="Обычный 2 3 2 2 2 7" xfId="0"/>
    <cellStyle builtinId="54" customBuiltin="true" name="Обычный 2 3 2 2 2 7 2" xfId="0"/>
    <cellStyle builtinId="54" customBuiltin="true" name="Обычный 2 3 2 2 2 7 2 2" xfId="0"/>
    <cellStyle builtinId="54" customBuiltin="true" name="Обычный 2 3 2 2 2 7 3" xfId="0"/>
    <cellStyle builtinId="54" customBuiltin="true" name="Обычный 2 3 2 2 2 8" xfId="0"/>
    <cellStyle builtinId="54" customBuiltin="true" name="Обычный 2 3 2 2 2 8 2" xfId="0"/>
    <cellStyle builtinId="54" customBuiltin="true" name="Обычный 2 3 2 2 2 9" xfId="0"/>
    <cellStyle builtinId="54" customBuiltin="true" name="Обычный 2 3 2 2 2 9 2" xfId="0"/>
    <cellStyle builtinId="54" customBuiltin="true" name="Обычный 2 3 2 2 3" xfId="0"/>
    <cellStyle builtinId="54" customBuiltin="true" name="Обычный 2 3 2 2 3 2" xfId="0"/>
    <cellStyle builtinId="54" customBuiltin="true" name="Обычный 2 3 2 2 3 2 2" xfId="0"/>
    <cellStyle builtinId="54" customBuiltin="true" name="Обычный 2 3 2 2 3 3" xfId="0"/>
    <cellStyle builtinId="54" customBuiltin="true" name="Обычный 2 3 2 2 4" xfId="0"/>
    <cellStyle builtinId="54" customBuiltin="true" name="Обычный 2 3 2 2 4 2" xfId="0"/>
    <cellStyle builtinId="54" customBuiltin="true" name="Обычный 2 3 2 2 4 2 2" xfId="0"/>
    <cellStyle builtinId="54" customBuiltin="true" name="Обычный 2 3 2 2 4 3" xfId="0"/>
    <cellStyle builtinId="54" customBuiltin="true" name="Обычный 2 3 2 2 5" xfId="0"/>
    <cellStyle builtinId="54" customBuiltin="true" name="Обычный 2 3 2 2 5 2" xfId="0"/>
    <cellStyle builtinId="54" customBuiltin="true" name="Обычный 2 3 2 2 6" xfId="0"/>
    <cellStyle builtinId="54" customBuiltin="true" name="Обычный 2 3 2 3" xfId="0"/>
    <cellStyle builtinId="54" customBuiltin="true" name="Обычный 2 3 2 3 2" xfId="0"/>
    <cellStyle builtinId="54" customBuiltin="true" name="Обычный 2 3 2 3 2 2" xfId="0"/>
    <cellStyle builtinId="54" customBuiltin="true" name="Обычный 2 3 2 3 2 2 2" xfId="0"/>
    <cellStyle builtinId="54" customBuiltin="true" name="Обычный 2 3 2 3 2 2 2 2" xfId="0"/>
    <cellStyle builtinId="54" customBuiltin="true" name="Обычный 2 3 2 3 2 2 2 3" xfId="0"/>
    <cellStyle builtinId="54" customBuiltin="true" name="Обычный 2 3 2 3 2 2 3" xfId="0"/>
    <cellStyle builtinId="54" customBuiltin="true" name="Обычный 2 3 2 3 2 2 4" xfId="0"/>
    <cellStyle builtinId="54" customBuiltin="true" name="Обычный 2 3 2 3 2 3" xfId="0"/>
    <cellStyle builtinId="54" customBuiltin="true" name="Обычный 2 3 2 3 2 3 2" xfId="0"/>
    <cellStyle builtinId="54" customBuiltin="true" name="Обычный 2 3 2 3 2 3 2 2" xfId="0"/>
    <cellStyle builtinId="54" customBuiltin="true" name="Обычный 2 3 2 3 2 3 3" xfId="0"/>
    <cellStyle builtinId="54" customBuiltin="true" name="Обычный 2 3 2 3 2 4" xfId="0"/>
    <cellStyle builtinId="54" customBuiltin="true" name="Обычный 2 3 2 3 2 4 2" xfId="0"/>
    <cellStyle builtinId="54" customBuiltin="true" name="Обычный 2 3 2 3 2 4 3" xfId="0"/>
    <cellStyle builtinId="54" customBuiltin="true" name="Обычный 2 3 2 3 2 5" xfId="0"/>
    <cellStyle builtinId="54" customBuiltin="true" name="Обычный 2 3 2 3 2 6" xfId="0"/>
    <cellStyle builtinId="54" customBuiltin="true" name="Обычный 2 3 2 3 3" xfId="0"/>
    <cellStyle builtinId="54" customBuiltin="true" name="Обычный 2 3 2 3 3 2" xfId="0"/>
    <cellStyle builtinId="54" customBuiltin="true" name="Обычный 2 3 2 3 3 2 2" xfId="0"/>
    <cellStyle builtinId="54" customBuiltin="true" name="Обычный 2 3 2 3 3 3" xfId="0"/>
    <cellStyle builtinId="54" customBuiltin="true" name="Обычный 2 3 2 3 4" xfId="0"/>
    <cellStyle builtinId="54" customBuiltin="true" name="Обычный 2 3 2 3 4 2" xfId="0"/>
    <cellStyle builtinId="54" customBuiltin="true" name="Обычный 2 3 2 3 4 2 2" xfId="0"/>
    <cellStyle builtinId="54" customBuiltin="true" name="Обычный 2 3 2 3 4 3" xfId="0"/>
    <cellStyle builtinId="54" customBuiltin="true" name="Обычный 2 3 2 3 5" xfId="0"/>
    <cellStyle builtinId="54" customBuiltin="true" name="Обычный 2 3 2 3 5 2" xfId="0"/>
    <cellStyle builtinId="54" customBuiltin="true" name="Обычный 2 3 2 3 6" xfId="0"/>
    <cellStyle builtinId="54" customBuiltin="true" name="Обычный 2 3 2 4" xfId="0"/>
    <cellStyle builtinId="54" customBuiltin="true" name="Обычный 2 3 2 4 10" xfId="0"/>
    <cellStyle builtinId="54" customBuiltin="true" name="Обычный 2 3 2 4 2" xfId="0"/>
    <cellStyle builtinId="54" customBuiltin="true" name="Обычный 2 3 2 4 2 2" xfId="0"/>
    <cellStyle builtinId="54" customBuiltin="true" name="Обычный 2 3 2 4 2 2 2" xfId="0"/>
    <cellStyle builtinId="54" customBuiltin="true" name="Обычный 2 3 2 4 2 2 2 2" xfId="0"/>
    <cellStyle builtinId="54" customBuiltin="true" name="Обычный 2 3 2 4 2 2 3" xfId="0"/>
    <cellStyle builtinId="54" customBuiltin="true" name="Обычный 2 3 2 4 2 3" xfId="0"/>
    <cellStyle builtinId="54" customBuiltin="true" name="Обычный 2 3 2 4 2 3 2" xfId="0"/>
    <cellStyle builtinId="54" customBuiltin="true" name="Обычный 2 3 2 4 2 3 2 2" xfId="0"/>
    <cellStyle builtinId="54" customBuiltin="true" name="Обычный 2 3 2 4 2 3 3" xfId="0"/>
    <cellStyle builtinId="54" customBuiltin="true" name="Обычный 2 3 2 4 2 4" xfId="0"/>
    <cellStyle builtinId="54" customBuiltin="true" name="Обычный 2 3 2 4 2 4 2" xfId="0"/>
    <cellStyle builtinId="54" customBuiltin="true" name="Обычный 2 3 2 4 2 5" xfId="0"/>
    <cellStyle builtinId="54" customBuiltin="true" name="Обычный 2 3 2 4 3" xfId="0"/>
    <cellStyle builtinId="54" customBuiltin="true" name="Обычный 2 3 2 4 3 2" xfId="0"/>
    <cellStyle builtinId="54" customBuiltin="true" name="Обычный 2 3 2 4 3 2 2" xfId="0"/>
    <cellStyle builtinId="54" customBuiltin="true" name="Обычный 2 3 2 4 3 3" xfId="0"/>
    <cellStyle builtinId="54" customBuiltin="true" name="Обычный 2 3 2 4 4" xfId="0"/>
    <cellStyle builtinId="54" customBuiltin="true" name="Обычный 2 3 2 4 4 2" xfId="0"/>
    <cellStyle builtinId="54" customBuiltin="true" name="Обычный 2 3 2 4 4 2 2" xfId="0"/>
    <cellStyle builtinId="54" customBuiltin="true" name="Обычный 2 3 2 4 4 2 3" xfId="0"/>
    <cellStyle builtinId="54" customBuiltin="true" name="Обычный 2 3 2 4 4 3" xfId="0"/>
    <cellStyle builtinId="54" customBuiltin="true" name="Обычный 2 3 2 4 4 4" xfId="0"/>
    <cellStyle builtinId="54" customBuiltin="true" name="Обычный 2 3 2 4 5" xfId="0"/>
    <cellStyle builtinId="54" customBuiltin="true" name="Обычный 2 3 2 4 5 2" xfId="0"/>
    <cellStyle builtinId="54" customBuiltin="true" name="Обычный 2 3 2 4 5 3" xfId="0"/>
    <cellStyle builtinId="54" customBuiltin="true" name="Обычный 2 3 2 4 6" xfId="0"/>
    <cellStyle builtinId="54" customBuiltin="true" name="Обычный 2 3 2 4 6 2" xfId="0"/>
    <cellStyle builtinId="54" customBuiltin="true" name="Обычный 2 3 2 4 6 2 2" xfId="0"/>
    <cellStyle builtinId="54" customBuiltin="true" name="Обычный 2 3 2 4 6 3" xfId="0"/>
    <cellStyle builtinId="54" customBuiltin="true" name="Обычный 2 3 2 4 7" xfId="0"/>
    <cellStyle builtinId="54" customBuiltin="true" name="Обычный 2 3 2 4 7 2" xfId="0"/>
    <cellStyle builtinId="54" customBuiltin="true" name="Обычный 2 3 2 4 8" xfId="0"/>
    <cellStyle builtinId="54" customBuiltin="true" name="Обычный 2 3 2 4 8 2" xfId="0"/>
    <cellStyle builtinId="54" customBuiltin="true" name="Обычный 2 3 2 4 9" xfId="0"/>
    <cellStyle builtinId="54" customBuiltin="true" name="Обычный 2 3 2 5" xfId="0"/>
    <cellStyle builtinId="54" customBuiltin="true" name="Обычный 2 3 2 5 10" xfId="0"/>
    <cellStyle builtinId="54" customBuiltin="true" name="Обычный 2 3 2 5 2" xfId="0"/>
    <cellStyle builtinId="54" customBuiltin="true" name="Обычный 2 3 2 5 2 2" xfId="0"/>
    <cellStyle builtinId="54" customBuiltin="true" name="Обычный 2 3 2 5 2 2 2" xfId="0"/>
    <cellStyle builtinId="54" customBuiltin="true" name="Обычный 2 3 2 5 2 3" xfId="0"/>
    <cellStyle builtinId="54" customBuiltin="true" name="Обычный 2 3 2 5 3" xfId="0"/>
    <cellStyle builtinId="54" customBuiltin="true" name="Обычный 2 3 2 5 3 2" xfId="0"/>
    <cellStyle builtinId="54" customBuiltin="true" name="Обычный 2 3 2 5 4" xfId="0"/>
    <cellStyle builtinId="54" customBuiltin="true" name="Обычный 2 3 2 5 4 2" xfId="0"/>
    <cellStyle builtinId="54" customBuiltin="true" name="Обычный 2 3 2 5 5" xfId="0"/>
    <cellStyle builtinId="54" customBuiltin="true" name="Обычный 2 3 2 5 5 2" xfId="0"/>
    <cellStyle builtinId="54" customBuiltin="true" name="Обычный 2 3 2 5 6" xfId="0"/>
    <cellStyle builtinId="54" customBuiltin="true" name="Обычный 2 3 2 5 6 2" xfId="0"/>
    <cellStyle builtinId="54" customBuiltin="true" name="Обычный 2 3 2 5 6 2 2" xfId="0"/>
    <cellStyle builtinId="54" customBuiltin="true" name="Обычный 2 3 2 5 6 3" xfId="0"/>
    <cellStyle builtinId="54" customBuiltin="true" name="Обычный 2 3 2 5 7" xfId="0"/>
    <cellStyle builtinId="54" customBuiltin="true" name="Обычный 2 3 2 5 7 2" xfId="0"/>
    <cellStyle builtinId="54" customBuiltin="true" name="Обычный 2 3 2 5 8" xfId="0"/>
    <cellStyle builtinId="54" customBuiltin="true" name="Обычный 2 3 2 5 8 2" xfId="0"/>
    <cellStyle builtinId="54" customBuiltin="true" name="Обычный 2 3 2 5 9" xfId="0"/>
    <cellStyle builtinId="54" customBuiltin="true" name="Обычный 2 3 2 5 9 2" xfId="0"/>
    <cellStyle builtinId="54" customBuiltin="true" name="Обычный 2 3 2 6" xfId="0"/>
    <cellStyle builtinId="54" customBuiltin="true" name="Обычный 2 3 2 6 2" xfId="0"/>
    <cellStyle builtinId="54" customBuiltin="true" name="Обычный 2 3 2 6 2 2" xfId="0"/>
    <cellStyle builtinId="54" customBuiltin="true" name="Обычный 2 3 2 6 3" xfId="0"/>
    <cellStyle builtinId="54" customBuiltin="true" name="Обычный 2 3 2 7" xfId="0"/>
    <cellStyle builtinId="54" customBuiltin="true" name="Обычный 2 3 2 7 2" xfId="0"/>
    <cellStyle builtinId="54" customBuiltin="true" name="Обычный 2 3 2 7 2 2" xfId="0"/>
    <cellStyle builtinId="54" customBuiltin="true" name="Обычный 2 3 2 7 2 2 2" xfId="0"/>
    <cellStyle builtinId="54" customBuiltin="true" name="Обычный 2 3 2 7 2 2 2 2" xfId="0"/>
    <cellStyle builtinId="54" customBuiltin="true" name="Обычный 2 3 2 7 2 2 2 2 2" xfId="0"/>
    <cellStyle builtinId="54" customBuiltin="true" name="Обычный 2 3 2 7 2 2 2 3" xfId="0"/>
    <cellStyle builtinId="54" customBuiltin="true" name="Обычный 2 3 2 7 2 2 2 4" xfId="0"/>
    <cellStyle builtinId="54" customBuiltin="true" name="Обычный 2 3 2 7 2 2 2 5" xfId="0"/>
    <cellStyle builtinId="54" customBuiltin="true" name="Обычный 2 3 2 7 2 2 2 6" xfId="0"/>
    <cellStyle builtinId="54" customBuiltin="true" name="Обычный 2 3 2 7 2 2 2 7" xfId="0"/>
    <cellStyle builtinId="54" customBuiltin="true" name="Обычный 2 3 2 7 2 2 2 8" xfId="0"/>
    <cellStyle builtinId="54" customBuiltin="true" name="Обычный 2 3 2 7 2 2 2 8 2" xfId="0"/>
    <cellStyle builtinId="54" customBuiltin="true" name="Обычный 2 3 2 7 2 2 2 9" xfId="0"/>
    <cellStyle builtinId="54" customBuiltin="true" name="Обычный 2 3 2 7 2 2 3" xfId="0"/>
    <cellStyle builtinId="54" customBuiltin="true" name="Обычный 2 3 2 7 2 2 3 2" xfId="0"/>
    <cellStyle builtinId="54" customBuiltin="true" name="Обычный 2 3 2 7 2 2 3 3" xfId="0"/>
    <cellStyle builtinId="54" customBuiltin="true" name="Обычный 2 3 2 7 2 2 3 4" xfId="0"/>
    <cellStyle builtinId="54" customBuiltin="true" name="Обычный 2 3 2 7 2 2 3 5" xfId="0"/>
    <cellStyle builtinId="54" customBuiltin="true" name="Обычный 2 3 2 7 2 2 3 6" xfId="0"/>
    <cellStyle builtinId="54" customBuiltin="true" name="Обычный 2 3 2 7 2 2 3 7" xfId="0"/>
    <cellStyle builtinId="54" customBuiltin="true" name="Обычный 2 3 2 7 2 2 4" xfId="0"/>
    <cellStyle builtinId="54" customBuiltin="true" name="Обычный 2 3 2 7 2 3" xfId="0"/>
    <cellStyle builtinId="54" customBuiltin="true" name="Обычный 2 3 2 7 3" xfId="0"/>
    <cellStyle builtinId="54" customBuiltin="true" name="Обычный 2 3 2 7 3 2" xfId="0"/>
    <cellStyle builtinId="54" customBuiltin="true" name="Обычный 2 3 2 7 4" xfId="0"/>
    <cellStyle builtinId="54" customBuiltin="true" name="Обычный 2 3 2 7 4 2" xfId="0"/>
    <cellStyle builtinId="54" customBuiltin="true" name="Обычный 2 3 2 7 5" xfId="0"/>
    <cellStyle builtinId="54" customBuiltin="true" name="Обычный 2 3 2 7 5 2" xfId="0"/>
    <cellStyle builtinId="54" customBuiltin="true" name="Обычный 2 3 2 7 5 2 2" xfId="0"/>
    <cellStyle builtinId="54" customBuiltin="true" name="Обычный 2 3 2 7 5 2 2 2" xfId="0"/>
    <cellStyle builtinId="54" customBuiltin="true" name="Обычный 2 3 2 7 5 2 3" xfId="0"/>
    <cellStyle builtinId="54" customBuiltin="true" name="Обычный 2 3 2 7 5 2 4" xfId="0"/>
    <cellStyle builtinId="54" customBuiltin="true" name="Обычный 2 3 2 7 5 2 5" xfId="0"/>
    <cellStyle builtinId="54" customBuiltin="true" name="Обычный 2 3 2 7 5 2 6" xfId="0"/>
    <cellStyle builtinId="54" customBuiltin="true" name="Обычный 2 3 2 7 5 2 7" xfId="0"/>
    <cellStyle builtinId="54" customBuiltin="true" name="Обычный 2 3 2 7 5 2 8" xfId="0"/>
    <cellStyle builtinId="54" customBuiltin="true" name="Обычный 2 3 2 7 5 2 8 2" xfId="0"/>
    <cellStyle builtinId="54" customBuiltin="true" name="Обычный 2 3 2 7 5 2 9" xfId="0"/>
    <cellStyle builtinId="54" customBuiltin="true" name="Обычный 2 3 2 7 5 3" xfId="0"/>
    <cellStyle builtinId="54" customBuiltin="true" name="Обычный 2 3 2 7 5 3 2" xfId="0"/>
    <cellStyle builtinId="54" customBuiltin="true" name="Обычный 2 3 2 7 5 3 3" xfId="0"/>
    <cellStyle builtinId="54" customBuiltin="true" name="Обычный 2 3 2 7 5 3 4" xfId="0"/>
    <cellStyle builtinId="54" customBuiltin="true" name="Обычный 2 3 2 7 5 3 5" xfId="0"/>
    <cellStyle builtinId="54" customBuiltin="true" name="Обычный 2 3 2 7 5 3 6" xfId="0"/>
    <cellStyle builtinId="54" customBuiltin="true" name="Обычный 2 3 2 7 5 3 7" xfId="0"/>
    <cellStyle builtinId="54" customBuiltin="true" name="Обычный 2 3 2 7 5 4" xfId="0"/>
    <cellStyle builtinId="54" customBuiltin="true" name="Обычный 2 3 2 7 6" xfId="0"/>
    <cellStyle builtinId="54" customBuiltin="true" name="Обычный 2 3 2 7 6 2" xfId="0"/>
    <cellStyle builtinId="54" customBuiltin="true" name="Обычный 2 3 2 7 7" xfId="0"/>
    <cellStyle builtinId="54" customBuiltin="true" name="Обычный 2 3 2 7 7 2" xfId="0"/>
    <cellStyle builtinId="54" customBuiltin="true" name="Обычный 2 3 2 7 7 3" xfId="0"/>
    <cellStyle builtinId="54" customBuiltin="true" name="Обычный 2 3 2 7 7 3 2" xfId="0"/>
    <cellStyle builtinId="54" customBuiltin="true" name="Обычный 2 3 2 7 7 3 3" xfId="0"/>
    <cellStyle builtinId="54" customBuiltin="true" name="Обычный 2 3 2 7 7 4" xfId="0"/>
    <cellStyle builtinId="54" customBuiltin="true" name="Обычный 2 3 2 7 7 5" xfId="0"/>
    <cellStyle builtinId="54" customBuiltin="true" name="Обычный 2 3 2 7 8" xfId="0"/>
    <cellStyle builtinId="54" customBuiltin="true" name="Обычный 2 3 2 8" xfId="0"/>
    <cellStyle builtinId="54" customBuiltin="true" name="Обычный 2 3 2 8 2" xfId="0"/>
    <cellStyle builtinId="54" customBuiltin="true" name="Обычный 2 3 2 9" xfId="0"/>
    <cellStyle builtinId="54" customBuiltin="true" name="Обычный 2 3 2 9 2" xfId="0"/>
    <cellStyle builtinId="54" customBuiltin="true" name="Обычный 2 3 20" xfId="0"/>
    <cellStyle builtinId="54" customBuiltin="true" name="Обычный 2 3 20 2" xfId="0"/>
    <cellStyle builtinId="54" customBuiltin="true" name="Обычный 2 3 21" xfId="0"/>
    <cellStyle builtinId="54" customBuiltin="true" name="Обычный 2 3 21 2" xfId="0"/>
    <cellStyle builtinId="54" customBuiltin="true" name="Обычный 2 3 22" xfId="0"/>
    <cellStyle builtinId="54" customBuiltin="true" name="Обычный 2 3 22 2" xfId="0"/>
    <cellStyle builtinId="54" customBuiltin="true" name="Обычный 2 3 22 2 2" xfId="0"/>
    <cellStyle builtinId="54" customBuiltin="true" name="Обычный 2 3 22 2 3" xfId="0"/>
    <cellStyle builtinId="54" customBuiltin="true" name="Обычный 2 3 22 2 4" xfId="0"/>
    <cellStyle builtinId="54" customBuiltin="true" name="Обычный 2 3 22 3" xfId="0"/>
    <cellStyle builtinId="54" customBuiltin="true" name="Обычный 2 3 23" xfId="0"/>
    <cellStyle builtinId="54" customBuiltin="true" name="Обычный 2 3 23 2" xfId="0"/>
    <cellStyle builtinId="54" customBuiltin="true" name="Обычный 2 3 24" xfId="0"/>
    <cellStyle builtinId="54" customBuiltin="true" name="Обычный 2 3 24 2" xfId="0"/>
    <cellStyle builtinId="54" customBuiltin="true" name="Обычный 2 3 25" xfId="0"/>
    <cellStyle builtinId="54" customBuiltin="true" name="Обычный 2 3 3" xfId="0"/>
    <cellStyle builtinId="54" customBuiltin="true" name="Обычный 2 3 3 10" xfId="0"/>
    <cellStyle builtinId="54" customBuiltin="true" name="Обычный 2 3 3 10 2" xfId="0"/>
    <cellStyle builtinId="54" customBuiltin="true" name="Обычный 2 3 3 11" xfId="0"/>
    <cellStyle builtinId="54" customBuiltin="true" name="Обычный 2 3 3 11 2" xfId="0"/>
    <cellStyle builtinId="54" customBuiltin="true" name="Обычный 2 3 3 11 2 2" xfId="0"/>
    <cellStyle builtinId="54" customBuiltin="true" name="Обычный 2 3 3 11 3" xfId="0"/>
    <cellStyle builtinId="54" customBuiltin="true" name="Обычный 2 3 3 11 4" xfId="0"/>
    <cellStyle builtinId="54" customBuiltin="true" name="Обычный 2 3 3 11 5" xfId="0"/>
    <cellStyle builtinId="54" customBuiltin="true" name="Обычный 2 3 3 12" xfId="0"/>
    <cellStyle builtinId="54" customBuiltin="true" name="Обычный 2 3 3 12 2" xfId="0"/>
    <cellStyle builtinId="54" customBuiltin="true" name="Обычный 2 3 3 13" xfId="0"/>
    <cellStyle builtinId="54" customBuiltin="true" name="Обычный 2 3 3 13 2" xfId="0"/>
    <cellStyle builtinId="54" customBuiltin="true" name="Обычный 2 3 3 13 2 2" xfId="0"/>
    <cellStyle builtinId="54" customBuiltin="true" name="Обычный 2 3 3 13 3" xfId="0"/>
    <cellStyle builtinId="54" customBuiltin="true" name="Обычный 2 3 3 14" xfId="0"/>
    <cellStyle builtinId="54" customBuiltin="true" name="Обычный 2 3 3 14 2" xfId="0"/>
    <cellStyle builtinId="54" customBuiltin="true" name="Обычный 2 3 3 14 2 2" xfId="0"/>
    <cellStyle builtinId="54" customBuiltin="true" name="Обычный 2 3 3 14 3" xfId="0"/>
    <cellStyle builtinId="54" customBuiltin="true" name="Обычный 2 3 3 15" xfId="0"/>
    <cellStyle builtinId="54" customBuiltin="true" name="Обычный 2 3 3 15 2" xfId="0"/>
    <cellStyle builtinId="54" customBuiltin="true" name="Обычный 2 3 3 16" xfId="0"/>
    <cellStyle builtinId="54" customBuiltin="true" name="Обычный 2 3 3 16 2" xfId="0"/>
    <cellStyle builtinId="54" customBuiltin="true" name="Обычный 2 3 3 17" xfId="0"/>
    <cellStyle builtinId="54" customBuiltin="true" name="Обычный 2 3 3 17 2" xfId="0"/>
    <cellStyle builtinId="54" customBuiltin="true" name="Обычный 2 3 3 18" xfId="0"/>
    <cellStyle builtinId="54" customBuiltin="true" name="Обычный 2 3 3 19" xfId="0"/>
    <cellStyle builtinId="54" customBuiltin="true" name="Обычный 2 3 3 2" xfId="0"/>
    <cellStyle builtinId="54" customBuiltin="true" name="Обычный 2 3 3 2 10" xfId="0"/>
    <cellStyle builtinId="54" customBuiltin="true" name="Обычный 2 3 3 2 2" xfId="0"/>
    <cellStyle builtinId="54" customBuiltin="true" name="Обычный 2 3 3 2 2 10" xfId="0"/>
    <cellStyle builtinId="54" customBuiltin="true" name="Обычный 2 3 3 2 2 10 2" xfId="0"/>
    <cellStyle builtinId="54" customBuiltin="true" name="Обычный 2 3 3 2 2 11" xfId="0"/>
    <cellStyle builtinId="54" customBuiltin="true" name="Обычный 2 3 3 2 2 12" xfId="0"/>
    <cellStyle builtinId="54" customBuiltin="true" name="Обычный 2 3 3 2 2 2" xfId="0"/>
    <cellStyle builtinId="54" customBuiltin="true" name="Обычный 2 3 3 2 2 2 2" xfId="0"/>
    <cellStyle builtinId="54" customBuiltin="true" name="Обычный 2 3 3 2 2 2 2 2" xfId="0"/>
    <cellStyle builtinId="54" customBuiltin="true" name="Обычный 2 3 3 2 2 2 2 3" xfId="0"/>
    <cellStyle builtinId="54" customBuiltin="true" name="Обычный 2 3 3 2 2 2 2 4" xfId="0"/>
    <cellStyle builtinId="54" customBuiltin="true" name="Обычный 2 3 3 2 2 2 3" xfId="0"/>
    <cellStyle builtinId="54" customBuiltin="true" name="Обычный 2 3 3 2 2 2 3 2" xfId="0"/>
    <cellStyle builtinId="54" customBuiltin="true" name="Обычный 2 3 3 2 2 2 3 2 2" xfId="0"/>
    <cellStyle builtinId="54" customBuiltin="true" name="Обычный 2 3 3 2 2 2 3 2 3" xfId="0"/>
    <cellStyle builtinId="54" customBuiltin="true" name="Обычный 2 3 3 2 2 2 3 3" xfId="0"/>
    <cellStyle builtinId="54" customBuiltin="true" name="Обычный 2 3 3 2 2 2 4" xfId="0"/>
    <cellStyle builtinId="54" customBuiltin="true" name="Обычный 2 3 3 2 2 2 4 2" xfId="0"/>
    <cellStyle builtinId="54" customBuiltin="true" name="Обычный 2 3 3 2 2 2 5" xfId="0"/>
    <cellStyle builtinId="54" customBuiltin="true" name="Обычный 2 3 3 2 2 2 6" xfId="0"/>
    <cellStyle builtinId="54" customBuiltin="true" name="Обычный 2 3 3 2 2 3" xfId="0"/>
    <cellStyle builtinId="54" customBuiltin="true" name="Обычный 2 3 3 2 2 3 2" xfId="0"/>
    <cellStyle builtinId="54" customBuiltin="true" name="Обычный 2 3 3 2 2 3 2 2" xfId="0"/>
    <cellStyle builtinId="54" customBuiltin="true" name="Обычный 2 3 3 2 2 3 3" xfId="0"/>
    <cellStyle builtinId="54" customBuiltin="true" name="Обычный 2 3 3 2 2 4" xfId="0"/>
    <cellStyle builtinId="54" customBuiltin="true" name="Обычный 2 3 3 2 2 4 2" xfId="0"/>
    <cellStyle builtinId="54" customBuiltin="true" name="Обычный 2 3 3 2 2 4 2 2" xfId="0"/>
    <cellStyle builtinId="54" customBuiltin="true" name="Обычный 2 3 3 2 2 4 3" xfId="0"/>
    <cellStyle builtinId="54" customBuiltin="true" name="Обычный 2 3 3 2 2 4 4" xfId="0"/>
    <cellStyle builtinId="54" customBuiltin="true" name="Обычный 2 3 3 2 2 5" xfId="0"/>
    <cellStyle builtinId="54" customBuiltin="true" name="Обычный 2 3 3 2 2 5 2" xfId="0"/>
    <cellStyle builtinId="54" customBuiltin="true" name="Обычный 2 3 3 2 2 5 2 2" xfId="0"/>
    <cellStyle builtinId="54" customBuiltin="true" name="Обычный 2 3 3 2 2 5 3" xfId="0"/>
    <cellStyle builtinId="54" customBuiltin="true" name="Обычный 2 3 3 2 2 6" xfId="0"/>
    <cellStyle builtinId="54" customBuiltin="true" name="Обычный 2 3 3 2 2 6 2" xfId="0"/>
    <cellStyle builtinId="54" customBuiltin="true" name="Обычный 2 3 3 2 2 7" xfId="0"/>
    <cellStyle builtinId="54" customBuiltin="true" name="Обычный 2 3 3 2 2 7 2" xfId="0"/>
    <cellStyle builtinId="54" customBuiltin="true" name="Обычный 2 3 3 2 2 8" xfId="0"/>
    <cellStyle builtinId="54" customBuiltin="true" name="Обычный 2 3 3 2 2 8 2" xfId="0"/>
    <cellStyle builtinId="54" customBuiltin="true" name="Обычный 2 3 3 2 2 8 2 2" xfId="0"/>
    <cellStyle builtinId="54" customBuiltin="true" name="Обычный 2 3 3 2 2 8 3" xfId="0"/>
    <cellStyle builtinId="54" customBuiltin="true" name="Обычный 2 3 3 2 2 8 3 2" xfId="0"/>
    <cellStyle builtinId="54" customBuiltin="true" name="Обычный 2 3 3 2 2 8 4" xfId="0"/>
    <cellStyle builtinId="54" customBuiltin="true" name="Обычный 2 3 3 2 2 8 4 2" xfId="0"/>
    <cellStyle builtinId="54" customBuiltin="true" name="Обычный 2 3 3 2 2 8 5" xfId="0"/>
    <cellStyle builtinId="54" customBuiltin="true" name="Обычный 2 3 3 2 2 8 5 2" xfId="0"/>
    <cellStyle builtinId="54" customBuiltin="true" name="Обычный 2 3 3 2 2 8 6" xfId="0"/>
    <cellStyle builtinId="54" customBuiltin="true" name="Обычный 2 3 3 2 2 9" xfId="0"/>
    <cellStyle builtinId="54" customBuiltin="true" name="Обычный 2 3 3 2 2 9 2" xfId="0"/>
    <cellStyle builtinId="54" customBuiltin="true" name="Обычный 2 3 3 2 2 9 2 2" xfId="0"/>
    <cellStyle builtinId="54" customBuiltin="true" name="Обычный 2 3 3 2 2 9 3" xfId="0"/>
    <cellStyle builtinId="54" customBuiltin="true" name="Обычный 2 3 3 2 3" xfId="0"/>
    <cellStyle builtinId="54" customBuiltin="true" name="Обычный 2 3 3 2 3 2" xfId="0"/>
    <cellStyle builtinId="54" customBuiltin="true" name="Обычный 2 3 3 2 3 2 2" xfId="0"/>
    <cellStyle builtinId="54" customBuiltin="true" name="Обычный 2 3 3 2 3 2 3" xfId="0"/>
    <cellStyle builtinId="54" customBuiltin="true" name="Обычный 2 3 3 2 3 3" xfId="0"/>
    <cellStyle builtinId="54" customBuiltin="true" name="Обычный 2 3 3 2 3 3 2" xfId="0"/>
    <cellStyle builtinId="54" customBuiltin="true" name="Обычный 2 3 3 2 3 4" xfId="0"/>
    <cellStyle builtinId="54" customBuiltin="true" name="Обычный 2 3 3 2 3 5" xfId="0"/>
    <cellStyle builtinId="54" customBuiltin="true" name="Обычный 2 3 3 2 4" xfId="0"/>
    <cellStyle builtinId="54" customBuiltin="true" name="Обычный 2 3 3 2 4 2" xfId="0"/>
    <cellStyle builtinId="54" customBuiltin="true" name="Обычный 2 3 3 2 4 2 2" xfId="0"/>
    <cellStyle builtinId="54" customBuiltin="true" name="Обычный 2 3 3 2 4 2 3" xfId="0"/>
    <cellStyle builtinId="54" customBuiltin="true" name="Обычный 2 3 3 2 4 3" xfId="0"/>
    <cellStyle builtinId="54" customBuiltin="true" name="Обычный 2 3 3 2 4 3 2" xfId="0"/>
    <cellStyle builtinId="54" customBuiltin="true" name="Обычный 2 3 3 2 4 4" xfId="0"/>
    <cellStyle builtinId="54" customBuiltin="true" name="Обычный 2 3 3 2 4 5" xfId="0"/>
    <cellStyle builtinId="54" customBuiltin="true" name="Обычный 2 3 3 2 5" xfId="0"/>
    <cellStyle builtinId="54" customBuiltin="true" name="Обычный 2 3 3 2 5 2" xfId="0"/>
    <cellStyle builtinId="54" customBuiltin="true" name="Обычный 2 3 3 2 5 2 2" xfId="0"/>
    <cellStyle builtinId="54" customBuiltin="true" name="Обычный 2 3 3 2 5 2 3" xfId="0"/>
    <cellStyle builtinId="54" customBuiltin="true" name="Обычный 2 3 3 2 5 3" xfId="0"/>
    <cellStyle builtinId="54" customBuiltin="true" name="Обычный 2 3 3 2 5 4" xfId="0"/>
    <cellStyle builtinId="54" customBuiltin="true" name="Обычный 2 3 3 2 6" xfId="0"/>
    <cellStyle builtinId="54" customBuiltin="true" name="Обычный 2 3 3 2 6 2" xfId="0"/>
    <cellStyle builtinId="54" customBuiltin="true" name="Обычный 2 3 3 2 6 2 2" xfId="0"/>
    <cellStyle builtinId="54" customBuiltin="true" name="Обычный 2 3 3 2 6 3" xfId="0"/>
    <cellStyle builtinId="54" customBuiltin="true" name="Обычный 2 3 3 2 6 4" xfId="0"/>
    <cellStyle builtinId="54" customBuiltin="true" name="Обычный 2 3 3 2 6 5" xfId="0"/>
    <cellStyle builtinId="54" customBuiltin="true" name="Обычный 2 3 3 2 7" xfId="0"/>
    <cellStyle builtinId="54" customBuiltin="true" name="Обычный 2 3 3 2 8" xfId="0"/>
    <cellStyle builtinId="54" customBuiltin="true" name="Обычный 2 3 3 2 9" xfId="0"/>
    <cellStyle builtinId="54" customBuiltin="true" name="Обычный 2 3 3 3" xfId="0"/>
    <cellStyle builtinId="54" customBuiltin="true" name="Обычный 2 3 3 3 2" xfId="0"/>
    <cellStyle builtinId="54" customBuiltin="true" name="Обычный 2 3 3 3 2 2" xfId="0"/>
    <cellStyle builtinId="54" customBuiltin="true" name="Обычный 2 3 3 3 2 2 2" xfId="0"/>
    <cellStyle builtinId="54" customBuiltin="true" name="Обычный 2 3 3 3 2 3" xfId="0"/>
    <cellStyle builtinId="54" customBuiltin="true" name="Обычный 2 3 3 3 3" xfId="0"/>
    <cellStyle builtinId="54" customBuiltin="true" name="Обычный 2 3 3 3 3 2" xfId="0"/>
    <cellStyle builtinId="54" customBuiltin="true" name="Обычный 2 3 3 3 3 2 2" xfId="0"/>
    <cellStyle builtinId="54" customBuiltin="true" name="Обычный 2 3 3 3 3 3" xfId="0"/>
    <cellStyle builtinId="54" customBuiltin="true" name="Обычный 2 3 3 3 4" xfId="0"/>
    <cellStyle builtinId="54" customBuiltin="true" name="Обычный 2 3 3 3 4 2" xfId="0"/>
    <cellStyle builtinId="54" customBuiltin="true" name="Обычный 2 3 3 3 5" xfId="0"/>
    <cellStyle builtinId="54" customBuiltin="true" name="Обычный 2 3 3 4" xfId="0"/>
    <cellStyle builtinId="54" customBuiltin="true" name="Обычный 2 3 3 4 2" xfId="0"/>
    <cellStyle builtinId="54" customBuiltin="true" name="Обычный 2 3 3 4 2 2" xfId="0"/>
    <cellStyle builtinId="54" customBuiltin="true" name="Обычный 2 3 3 4 2 2 2" xfId="0"/>
    <cellStyle builtinId="54" customBuiltin="true" name="Обычный 2 3 3 4 2 3" xfId="0"/>
    <cellStyle builtinId="54" customBuiltin="true" name="Обычный 2 3 3 4 2 4" xfId="0"/>
    <cellStyle builtinId="54" customBuiltin="true" name="Обычный 2 3 3 4 3" xfId="0"/>
    <cellStyle builtinId="54" customBuiltin="true" name="Обычный 2 3 3 4 3 2" xfId="0"/>
    <cellStyle builtinId="54" customBuiltin="true" name="Обычный 2 3 3 4 3 3" xfId="0"/>
    <cellStyle builtinId="54" customBuiltin="true" name="Обычный 2 3 3 4 4" xfId="0"/>
    <cellStyle builtinId="54" customBuiltin="true" name="Обычный 2 3 3 4 4 2" xfId="0"/>
    <cellStyle builtinId="54" customBuiltin="true" name="Обычный 2 3 3 4 5" xfId="0"/>
    <cellStyle builtinId="54" customBuiltin="true" name="Обычный 2 3 3 4 6" xfId="0"/>
    <cellStyle builtinId="54" customBuiltin="true" name="Обычный 2 3 3 5" xfId="0"/>
    <cellStyle builtinId="54" customBuiltin="true" name="Обычный 2 3 3 5 2" xfId="0"/>
    <cellStyle builtinId="54" customBuiltin="true" name="Обычный 2 3 3 5 2 2" xfId="0"/>
    <cellStyle builtinId="54" customBuiltin="true" name="Обычный 2 3 3 5 3" xfId="0"/>
    <cellStyle builtinId="54" customBuiltin="true" name="Обычный 2 3 3 6" xfId="0"/>
    <cellStyle builtinId="54" customBuiltin="true" name="Обычный 2 3 3 6 2" xfId="0"/>
    <cellStyle builtinId="54" customBuiltin="true" name="Обычный 2 3 3 6 2 2" xfId="0"/>
    <cellStyle builtinId="54" customBuiltin="true" name="Обычный 2 3 3 6 3" xfId="0"/>
    <cellStyle builtinId="54" customBuiltin="true" name="Обычный 2 3 3 6 4" xfId="0"/>
    <cellStyle builtinId="54" customBuiltin="true" name="Обычный 2 3 3 7" xfId="0"/>
    <cellStyle builtinId="54" customBuiltin="true" name="Обычный 2 3 3 7 2" xfId="0"/>
    <cellStyle builtinId="54" customBuiltin="true" name="Обычный 2 3 3 7 2 2" xfId="0"/>
    <cellStyle builtinId="54" customBuiltin="true" name="Обычный 2 3 3 7 2 2 2" xfId="0"/>
    <cellStyle builtinId="54" customBuiltin="true" name="Обычный 2 3 3 7 2 3" xfId="0"/>
    <cellStyle builtinId="54" customBuiltin="true" name="Обычный 2 3 3 7 3" xfId="0"/>
    <cellStyle builtinId="54" customBuiltin="true" name="Обычный 2 3 3 7 3 2" xfId="0"/>
    <cellStyle builtinId="54" customBuiltin="true" name="Обычный 2 3 3 7 3 2 2" xfId="0"/>
    <cellStyle builtinId="54" customBuiltin="true" name="Обычный 2 3 3 7 3 2 3" xfId="0"/>
    <cellStyle builtinId="54" customBuiltin="true" name="Обычный 2 3 3 7 3 3" xfId="0"/>
    <cellStyle builtinId="54" customBuiltin="true" name="Обычный 2 3 3 7 4" xfId="0"/>
    <cellStyle builtinId="54" customBuiltin="true" name="Обычный 2 3 3 7 4 2" xfId="0"/>
    <cellStyle builtinId="54" customBuiltin="true" name="Обычный 2 3 3 7 5" xfId="0"/>
    <cellStyle builtinId="54" customBuiltin="true" name="Обычный 2 3 3 8" xfId="0"/>
    <cellStyle builtinId="54" customBuiltin="true" name="Обычный 2 3 3 8 2" xfId="0"/>
    <cellStyle builtinId="54" customBuiltin="true" name="Обычный 2 3 3 9" xfId="0"/>
    <cellStyle builtinId="54" customBuiltin="true" name="Обычный 2 3 3 9 2" xfId="0"/>
    <cellStyle builtinId="54" customBuiltin="true" name="Обычный 2 3 4" xfId="0"/>
    <cellStyle builtinId="54" customBuiltin="true" name="Обычный 2 3 4 10" xfId="0"/>
    <cellStyle builtinId="54" customBuiltin="true" name="Обычный 2 3 4 10 2" xfId="0"/>
    <cellStyle builtinId="54" customBuiltin="true" name="Обычный 2 3 4 11" xfId="0"/>
    <cellStyle builtinId="54" customBuiltin="true" name="Обычный 2 3 4 12" xfId="0"/>
    <cellStyle builtinId="54" customBuiltin="true" name="Обычный 2 3 4 2" xfId="0"/>
    <cellStyle builtinId="54" customBuiltin="true" name="Обычный 2 3 4 2 2" xfId="0"/>
    <cellStyle builtinId="54" customBuiltin="true" name="Обычный 2 3 4 2 2 10" xfId="0"/>
    <cellStyle builtinId="54" customBuiltin="true" name="Обычный 2 3 4 2 2 2" xfId="0"/>
    <cellStyle builtinId="54" customBuiltin="true" name="Обычный 2 3 4 2 2 2 2" xfId="0"/>
    <cellStyle builtinId="54" customBuiltin="true" name="Обычный 2 3 4 2 2 2 3" xfId="0"/>
    <cellStyle builtinId="54" customBuiltin="true" name="Обычный 2 3 4 2 2 3" xfId="0"/>
    <cellStyle builtinId="54" customBuiltin="true" name="Обычный 2 3 4 2 2 3 2" xfId="0"/>
    <cellStyle builtinId="54" customBuiltin="true" name="Обычный 2 3 4 2 2 4" xfId="0"/>
    <cellStyle builtinId="54" customBuiltin="true" name="Обычный 2 3 4 2 2 4 2" xfId="0"/>
    <cellStyle builtinId="54" customBuiltin="true" name="Обычный 2 3 4 2 2 4 2 2" xfId="0"/>
    <cellStyle builtinId="54" customBuiltin="true" name="Обычный 2 3 4 2 2 4 3" xfId="0"/>
    <cellStyle builtinId="54" customBuiltin="true" name="Обычный 2 3 4 2 2 5" xfId="0"/>
    <cellStyle builtinId="54" customBuiltin="true" name="Обычный 2 3 4 2 2 5 2" xfId="0"/>
    <cellStyle builtinId="54" customBuiltin="true" name="Обычный 2 3 4 2 2 5 2 2" xfId="0"/>
    <cellStyle builtinId="54" customBuiltin="true" name="Обычный 2 3 4 2 2 6" xfId="0"/>
    <cellStyle builtinId="54" customBuiltin="true" name="Обычный 2 3 4 2 2 6 2" xfId="0"/>
    <cellStyle builtinId="54" customBuiltin="true" name="Обычный 2 3 4 2 2 7" xfId="0"/>
    <cellStyle builtinId="54" customBuiltin="true" name="Обычный 2 3 4 2 2 7 2" xfId="0"/>
    <cellStyle builtinId="54" customBuiltin="true" name="Обычный 2 3 4 2 2 8" xfId="0"/>
    <cellStyle builtinId="54" customBuiltin="true" name="Обычный 2 3 4 2 2 8 2" xfId="0"/>
    <cellStyle builtinId="54" customBuiltin="true" name="Обычный 2 3 4 2 2 9" xfId="0"/>
    <cellStyle builtinId="54" customBuiltin="true" name="Обычный 2 3 4 2 3" xfId="0"/>
    <cellStyle builtinId="54" customBuiltin="true" name="Обычный 2 3 4 2 3 2" xfId="0"/>
    <cellStyle builtinId="54" customBuiltin="true" name="Обычный 2 3 4 2 3 2 2" xfId="0"/>
    <cellStyle builtinId="54" customBuiltin="true" name="Обычный 2 3 4 2 3 3" xfId="0"/>
    <cellStyle builtinId="54" customBuiltin="true" name="Обычный 2 3 4 2 4" xfId="0"/>
    <cellStyle builtinId="54" customBuiltin="true" name="Обычный 2 3 4 2 4 2" xfId="0"/>
    <cellStyle builtinId="54" customBuiltin="true" name="Обычный 2 3 4 2 4 3" xfId="0"/>
    <cellStyle builtinId="54" customBuiltin="true" name="Обычный 2 3 4 2 5" xfId="0"/>
    <cellStyle builtinId="54" customBuiltin="true" name="Обычный 2 3 4 2 6" xfId="0"/>
    <cellStyle builtinId="54" customBuiltin="true" name="Обычный 2 3 4 2 7" xfId="0"/>
    <cellStyle builtinId="54" customBuiltin="true" name="Обычный 2 3 4 2 8" xfId="0"/>
    <cellStyle builtinId="54" customBuiltin="true" name="Обычный 2 3 4 3" xfId="0"/>
    <cellStyle builtinId="54" customBuiltin="true" name="Обычный 2 3 4 3 2" xfId="0"/>
    <cellStyle builtinId="54" customBuiltin="true" name="Обычный 2 3 4 3 2 2" xfId="0"/>
    <cellStyle builtinId="54" customBuiltin="true" name="Обычный 2 3 4 3 2 2 2" xfId="0"/>
    <cellStyle builtinId="54" customBuiltin="true" name="Обычный 2 3 4 3 2 3" xfId="0"/>
    <cellStyle builtinId="54" customBuiltin="true" name="Обычный 2 3 4 3 2 3 2" xfId="0"/>
    <cellStyle builtinId="54" customBuiltin="true" name="Обычный 2 3 4 3 2 4" xfId="0"/>
    <cellStyle builtinId="54" customBuiltin="true" name="Обычный 2 3 4 3 2 5" xfId="0"/>
    <cellStyle builtinId="54" customBuiltin="true" name="Обычный 2 3 4 3 3" xfId="0"/>
    <cellStyle builtinId="54" customBuiltin="true" name="Обычный 2 3 4 3 3 2" xfId="0"/>
    <cellStyle builtinId="54" customBuiltin="true" name="Обычный 2 3 4 3 3 2 2" xfId="0"/>
    <cellStyle builtinId="54" customBuiltin="true" name="Обычный 2 3 4 3 3 3" xfId="0"/>
    <cellStyle builtinId="54" customBuiltin="true" name="Обычный 2 3 4 3 3 3 2" xfId="0"/>
    <cellStyle builtinId="54" customBuiltin="true" name="Обычный 2 3 4 3 3 4" xfId="0"/>
    <cellStyle builtinId="54" customBuiltin="true" name="Обычный 2 3 4 3 4" xfId="0"/>
    <cellStyle builtinId="54" customBuiltin="true" name="Обычный 2 3 4 3 4 2" xfId="0"/>
    <cellStyle builtinId="54" customBuiltin="true" name="Обычный 2 3 4 3 5" xfId="0"/>
    <cellStyle builtinId="54" customBuiltin="true" name="Обычный 2 3 4 3 6" xfId="0"/>
    <cellStyle builtinId="54" customBuiltin="true" name="Обычный 2 3 4 4" xfId="0"/>
    <cellStyle builtinId="54" customBuiltin="true" name="Обычный 2 3 4 4 2" xfId="0"/>
    <cellStyle builtinId="54" customBuiltin="true" name="Обычный 2 3 4 4 2 2" xfId="0"/>
    <cellStyle builtinId="54" customBuiltin="true" name="Обычный 2 3 4 4 2 3" xfId="0"/>
    <cellStyle builtinId="54" customBuiltin="true" name="Обычный 2 3 4 4 3" xfId="0"/>
    <cellStyle builtinId="54" customBuiltin="true" name="Обычный 2 3 4 4 3 2" xfId="0"/>
    <cellStyle builtinId="54" customBuiltin="true" name="Обычный 2 3 4 4 3 2 2" xfId="0"/>
    <cellStyle builtinId="54" customBuiltin="true" name="Обычный 2 3 4 4 3 3" xfId="0"/>
    <cellStyle builtinId="54" customBuiltin="true" name="Обычный 2 3 4 4 4" xfId="0"/>
    <cellStyle builtinId="54" customBuiltin="true" name="Обычный 2 3 4 4 4 2" xfId="0"/>
    <cellStyle builtinId="54" customBuiltin="true" name="Обычный 2 3 4 4 5" xfId="0"/>
    <cellStyle builtinId="54" customBuiltin="true" name="Обычный 2 3 4 4 5 2" xfId="0"/>
    <cellStyle builtinId="54" customBuiltin="true" name="Обычный 2 3 4 4 6" xfId="0"/>
    <cellStyle builtinId="54" customBuiltin="true" name="Обычный 2 3 4 4 6 2" xfId="0"/>
    <cellStyle builtinId="54" customBuiltin="true" name="Обычный 2 3 4 4 7" xfId="0"/>
    <cellStyle builtinId="54" customBuiltin="true" name="Обычный 2 3 4 4 7 2" xfId="0"/>
    <cellStyle builtinId="54" customBuiltin="true" name="Обычный 2 3 4 4 8" xfId="0"/>
    <cellStyle builtinId="54" customBuiltin="true" name="Обычный 2 3 4 4 9" xfId="0"/>
    <cellStyle builtinId="54" customBuiltin="true" name="Обычный 2 3 4 5" xfId="0"/>
    <cellStyle builtinId="54" customBuiltin="true" name="Обычный 2 3 4 5 2" xfId="0"/>
    <cellStyle builtinId="54" customBuiltin="true" name="Обычный 2 3 4 5 2 2" xfId="0"/>
    <cellStyle builtinId="54" customBuiltin="true" name="Обычный 2 3 4 5 3" xfId="0"/>
    <cellStyle builtinId="54" customBuiltin="true" name="Обычный 2 3 4 5 3 2" xfId="0"/>
    <cellStyle builtinId="54" customBuiltin="true" name="Обычный 2 3 4 5 4" xfId="0"/>
    <cellStyle builtinId="54" customBuiltin="true" name="Обычный 2 3 4 5 4 2" xfId="0"/>
    <cellStyle builtinId="54" customBuiltin="true" name="Обычный 2 3 4 5 5" xfId="0"/>
    <cellStyle builtinId="54" customBuiltin="true" name="Обычный 2 3 4 5 5 2" xfId="0"/>
    <cellStyle builtinId="54" customBuiltin="true" name="Обычный 2 3 4 5 6" xfId="0"/>
    <cellStyle builtinId="54" customBuiltin="true" name="Обычный 2 3 4 5 6 2" xfId="0"/>
    <cellStyle builtinId="54" customBuiltin="true" name="Обычный 2 3 4 5 7" xfId="0"/>
    <cellStyle builtinId="54" customBuiltin="true" name="Обычный 2 3 4 5 7 2" xfId="0"/>
    <cellStyle builtinId="54" customBuiltin="true" name="Обычный 2 3 4 5 8" xfId="0"/>
    <cellStyle builtinId="54" customBuiltin="true" name="Обычный 2 3 4 5 9" xfId="0"/>
    <cellStyle builtinId="54" customBuiltin="true" name="Обычный 2 3 4 6" xfId="0"/>
    <cellStyle builtinId="54" customBuiltin="true" name="Обычный 2 3 4 6 2" xfId="0"/>
    <cellStyle builtinId="54" customBuiltin="true" name="Обычный 2 3 4 6 2 2" xfId="0"/>
    <cellStyle builtinId="54" customBuiltin="true" name="Обычный 2 3 4 6 2 2 2" xfId="0"/>
    <cellStyle builtinId="54" customBuiltin="true" name="Обычный 2 3 4 6 2 3" xfId="0"/>
    <cellStyle builtinId="54" customBuiltin="true" name="Обычный 2 3 4 6 3" xfId="0"/>
    <cellStyle builtinId="54" customBuiltin="true" name="Обычный 2 3 4 6 3 2" xfId="0"/>
    <cellStyle builtinId="54" customBuiltin="true" name="Обычный 2 3 4 6 4" xfId="0"/>
    <cellStyle builtinId="54" customBuiltin="true" name="Обычный 2 3 4 7" xfId="0"/>
    <cellStyle builtinId="54" customBuiltin="true" name="Обычный 2 3 4 7 2" xfId="0"/>
    <cellStyle builtinId="54" customBuiltin="true" name="Обычный 2 3 4 7 2 2" xfId="0"/>
    <cellStyle builtinId="54" customBuiltin="true" name="Обычный 2 3 4 7 3" xfId="0"/>
    <cellStyle builtinId="54" customBuiltin="true" name="Обычный 2 3 4 7 3 2" xfId="0"/>
    <cellStyle builtinId="54" customBuiltin="true" name="Обычный 2 3 4 7 4" xfId="0"/>
    <cellStyle builtinId="54" customBuiltin="true" name="Обычный 2 3 4 7 4 2" xfId="0"/>
    <cellStyle builtinId="54" customBuiltin="true" name="Обычный 2 3 4 7 5" xfId="0"/>
    <cellStyle builtinId="54" customBuiltin="true" name="Обычный 2 3 4 8" xfId="0"/>
    <cellStyle builtinId="54" customBuiltin="true" name="Обычный 2 3 4 8 2" xfId="0"/>
    <cellStyle builtinId="54" customBuiltin="true" name="Обычный 2 3 4 8 2 2" xfId="0"/>
    <cellStyle builtinId="54" customBuiltin="true" name="Обычный 2 3 4 8 3" xfId="0"/>
    <cellStyle builtinId="54" customBuiltin="true" name="Обычный 2 3 4 9" xfId="0"/>
    <cellStyle builtinId="54" customBuiltin="true" name="Обычный 2 3 4 9 2" xfId="0"/>
    <cellStyle builtinId="54" customBuiltin="true" name="Обычный 2 3 4 9 2 2" xfId="0"/>
    <cellStyle builtinId="54" customBuiltin="true" name="Обычный 2 3 4 9 2 2 2" xfId="0"/>
    <cellStyle builtinId="54" customBuiltin="true" name="Обычный 2 3 4 9 2 2 3" xfId="0"/>
    <cellStyle builtinId="54" customBuiltin="true" name="Обычный 2 3 4 9 2 3" xfId="0"/>
    <cellStyle builtinId="54" customBuiltin="true" name="Обычный 2 3 4 9 3" xfId="0"/>
    <cellStyle builtinId="54" customBuiltin="true" name="Обычный 2 3 5" xfId="0"/>
    <cellStyle builtinId="54" customBuiltin="true" name="Обычный 2 3 5 2" xfId="0"/>
    <cellStyle builtinId="54" customBuiltin="true" name="Обычный 2 3 5 2 2" xfId="0"/>
    <cellStyle builtinId="54" customBuiltin="true" name="Обычный 2 3 5 3" xfId="0"/>
    <cellStyle builtinId="54" customBuiltin="true" name="Обычный 2 3 5 3 2" xfId="0"/>
    <cellStyle builtinId="54" customBuiltin="true" name="Обычный 2 3 5 4" xfId="0"/>
    <cellStyle builtinId="54" customBuiltin="true" name="Обычный 2 3 6" xfId="0"/>
    <cellStyle builtinId="54" customBuiltin="true" name="Обычный 2 3 6 2" xfId="0"/>
    <cellStyle builtinId="54" customBuiltin="true" name="Обычный 2 3 6 2 2" xfId="0"/>
    <cellStyle builtinId="54" customBuiltin="true" name="Обычный 2 3 6 2 2 2" xfId="0"/>
    <cellStyle builtinId="54" customBuiltin="true" name="Обычный 2 3 6 2 2 2 2" xfId="0"/>
    <cellStyle builtinId="54" customBuiltin="true" name="Обычный 2 3 6 2 2 3" xfId="0"/>
    <cellStyle builtinId="54" customBuiltin="true" name="Обычный 2 3 6 2 3" xfId="0"/>
    <cellStyle builtinId="54" customBuiltin="true" name="Обычный 2 3 6 2 3 2" xfId="0"/>
    <cellStyle builtinId="54" customBuiltin="true" name="Обычный 2 3 6 2 3 2 2" xfId="0"/>
    <cellStyle builtinId="54" customBuiltin="true" name="Обычный 2 3 6 2 3 3" xfId="0"/>
    <cellStyle builtinId="54" customBuiltin="true" name="Обычный 2 3 6 2 4" xfId="0"/>
    <cellStyle builtinId="54" customBuiltin="true" name="Обычный 2 3 6 2 4 2" xfId="0"/>
    <cellStyle builtinId="54" customBuiltin="true" name="Обычный 2 3 6 2 5" xfId="0"/>
    <cellStyle builtinId="54" customBuiltin="true" name="Обычный 2 3 6 3" xfId="0"/>
    <cellStyle builtinId="54" customBuiltin="true" name="Обычный 2 3 6 3 2" xfId="0"/>
    <cellStyle builtinId="54" customBuiltin="true" name="Обычный 2 3 6 3 2 2" xfId="0"/>
    <cellStyle builtinId="54" customBuiltin="true" name="Обычный 2 3 6 3 3" xfId="0"/>
    <cellStyle builtinId="54" customBuiltin="true" name="Обычный 2 3 6 4" xfId="0"/>
    <cellStyle builtinId="54" customBuiltin="true" name="Обычный 2 3 6 4 2" xfId="0"/>
    <cellStyle builtinId="54" customBuiltin="true" name="Обычный 2 3 6 4 2 2" xfId="0"/>
    <cellStyle builtinId="54" customBuiltin="true" name="Обычный 2 3 6 4 3" xfId="0"/>
    <cellStyle builtinId="54" customBuiltin="true" name="Обычный 2 3 6 5" xfId="0"/>
    <cellStyle builtinId="54" customBuiltin="true" name="Обычный 2 3 6 5 2" xfId="0"/>
    <cellStyle builtinId="54" customBuiltin="true" name="Обычный 2 3 6 5 3" xfId="0"/>
    <cellStyle builtinId="54" customBuiltin="true" name="Обычный 2 3 6 6" xfId="0"/>
    <cellStyle builtinId="54" customBuiltin="true" name="Обычный 2 3 6 7" xfId="0"/>
    <cellStyle builtinId="54" customBuiltin="true" name="Обычный 2 3 6 8" xfId="0"/>
    <cellStyle builtinId="54" customBuiltin="true" name="Обычный 2 3 6 9" xfId="0"/>
    <cellStyle builtinId="54" customBuiltin="true" name="Обычный 2 3 7" xfId="0"/>
    <cellStyle builtinId="54" customBuiltin="true" name="Обычный 2 3 7 2" xfId="0"/>
    <cellStyle builtinId="54" customBuiltin="true" name="Обычный 2 3 7 2 10" xfId="0"/>
    <cellStyle builtinId="54" customBuiltin="true" name="Обычный 2 3 7 2 11" xfId="0"/>
    <cellStyle builtinId="54" customBuiltin="true" name="Обычный 2 3 7 2 12" xfId="0"/>
    <cellStyle builtinId="54" customBuiltin="true" name="Обычный 2 3 7 2 2" xfId="0"/>
    <cellStyle builtinId="54" customBuiltin="true" name="Обычный 2 3 7 2 2 2" xfId="0"/>
    <cellStyle builtinId="54" customBuiltin="true" name="Обычный 2 3 7 2 3" xfId="0"/>
    <cellStyle builtinId="54" customBuiltin="true" name="Обычный 2 3 7 2 3 2" xfId="0"/>
    <cellStyle builtinId="54" customBuiltin="true" name="Обычный 2 3 7 2 3 3" xfId="0"/>
    <cellStyle builtinId="54" customBuiltin="true" name="Обычный 2 3 7 2 3 4" xfId="0"/>
    <cellStyle builtinId="54" customBuiltin="true" name="Обычный 2 3 7 2 3 5" xfId="0"/>
    <cellStyle builtinId="54" customBuiltin="true" name="Обычный 2 3 7 2 3 6" xfId="0"/>
    <cellStyle builtinId="54" customBuiltin="true" name="Обычный 2 3 7 2 3 7" xfId="0"/>
    <cellStyle builtinId="54" customBuiltin="true" name="Обычный 2 3 7 2 3 8" xfId="0"/>
    <cellStyle builtinId="54" customBuiltin="true" name="Обычный 2 3 7 2 4" xfId="0"/>
    <cellStyle builtinId="54" customBuiltin="true" name="Обычный 2 3 7 2 5" xfId="0"/>
    <cellStyle builtinId="54" customBuiltin="true" name="Обычный 2 3 7 2 6" xfId="0"/>
    <cellStyle builtinId="54" customBuiltin="true" name="Обычный 2 3 7 2 7" xfId="0"/>
    <cellStyle builtinId="54" customBuiltin="true" name="Обычный 2 3 7 2 8" xfId="0"/>
    <cellStyle builtinId="54" customBuiltin="true" name="Обычный 2 3 7 2 9" xfId="0"/>
    <cellStyle builtinId="54" customBuiltin="true" name="Обычный 2 3 7 3" xfId="0"/>
    <cellStyle builtinId="54" customBuiltin="true" name="Обычный 2 3 7 3 2" xfId="0"/>
    <cellStyle builtinId="54" customBuiltin="true" name="Обычный 2 3 7 4" xfId="0"/>
    <cellStyle builtinId="54" customBuiltin="true" name="Обычный 2 3 8" xfId="0"/>
    <cellStyle builtinId="54" customBuiltin="true" name="Обычный 2 3 8 2" xfId="0"/>
    <cellStyle builtinId="54" customBuiltin="true" name="Обычный 2 3 8 2 2" xfId="0"/>
    <cellStyle builtinId="54" customBuiltin="true" name="Обычный 2 3 8 3" xfId="0"/>
    <cellStyle builtinId="54" customBuiltin="true" name="Обычный 2 3 9" xfId="0"/>
    <cellStyle builtinId="54" customBuiltin="true" name="Обычный 2 3 9 2" xfId="0"/>
    <cellStyle builtinId="54" customBuiltin="true" name="Обычный 2 3 9 2 2" xfId="0"/>
    <cellStyle builtinId="54" customBuiltin="true" name="Обычный 2 3 9 3" xfId="0"/>
    <cellStyle builtinId="54" customBuiltin="true" name="Обычный 2 3 9 3 2" xfId="0"/>
    <cellStyle builtinId="54" customBuiltin="true" name="Обычный 2 3 9 4" xfId="0"/>
    <cellStyle builtinId="54" customBuiltin="true" name="Обычный 2 4" xfId="0"/>
    <cellStyle builtinId="54" customBuiltin="true" name="Обычный 2 4 10" xfId="0"/>
    <cellStyle builtinId="54" customBuiltin="true" name="Обычный 2 4 10 2" xfId="0"/>
    <cellStyle builtinId="54" customBuiltin="true" name="Обычный 2 4 11" xfId="0"/>
    <cellStyle builtinId="54" customBuiltin="true" name="Обычный 2 4 11 2" xfId="0"/>
    <cellStyle builtinId="54" customBuiltin="true" name="Обычный 2 4 12" xfId="0"/>
    <cellStyle builtinId="54" customBuiltin="true" name="Обычный 2 4 2" xfId="0"/>
    <cellStyle builtinId="54" customBuiltin="true" name="Обычный 2 4 2 2" xfId="0"/>
    <cellStyle builtinId="54" customBuiltin="true" name="Обычный 2 4 2 2 2" xfId="0"/>
    <cellStyle builtinId="54" customBuiltin="true" name="Обычный 2 4 2 2 2 2" xfId="0"/>
    <cellStyle builtinId="54" customBuiltin="true" name="Обычный 2 4 2 2 2 2 2" xfId="0"/>
    <cellStyle builtinId="54" customBuiltin="true" name="Обычный 2 4 2 2 2 2 2 2" xfId="0"/>
    <cellStyle builtinId="54" customBuiltin="true" name="Обычный 2 4 2 2 2 2 3" xfId="0"/>
    <cellStyle builtinId="54" customBuiltin="true" name="Обычный 2 4 2 2 2 3" xfId="0"/>
    <cellStyle builtinId="54" customBuiltin="true" name="Обычный 2 4 2 2 2 3 2" xfId="0"/>
    <cellStyle builtinId="54" customBuiltin="true" name="Обычный 2 4 2 2 2 3 2 2" xfId="0"/>
    <cellStyle builtinId="54" customBuiltin="true" name="Обычный 2 4 2 2 2 3 3" xfId="0"/>
    <cellStyle builtinId="54" customBuiltin="true" name="Обычный 2 4 2 2 2 4" xfId="0"/>
    <cellStyle builtinId="54" customBuiltin="true" name="Обычный 2 4 2 2 2 4 2" xfId="0"/>
    <cellStyle builtinId="54" customBuiltin="true" name="Обычный 2 4 2 2 2 5" xfId="0"/>
    <cellStyle builtinId="54" customBuiltin="true" name="Обычный 2 4 2 2 3" xfId="0"/>
    <cellStyle builtinId="54" customBuiltin="true" name="Обычный 2 4 2 2 3 2" xfId="0"/>
    <cellStyle builtinId="54" customBuiltin="true" name="Обычный 2 4 2 2 3 2 2" xfId="0"/>
    <cellStyle builtinId="54" customBuiltin="true" name="Обычный 2 4 2 2 3 3" xfId="0"/>
    <cellStyle builtinId="54" customBuiltin="true" name="Обычный 2 4 2 2 4" xfId="0"/>
    <cellStyle builtinId="54" customBuiltin="true" name="Обычный 2 4 2 2 4 2" xfId="0"/>
    <cellStyle builtinId="54" customBuiltin="true" name="Обычный 2 4 2 2 4 2 2" xfId="0"/>
    <cellStyle builtinId="54" customBuiltin="true" name="Обычный 2 4 2 2 4 3" xfId="0"/>
    <cellStyle builtinId="54" customBuiltin="true" name="Обычный 2 4 2 2 5" xfId="0"/>
    <cellStyle builtinId="54" customBuiltin="true" name="Обычный 2 4 2 2 5 2" xfId="0"/>
    <cellStyle builtinId="54" customBuiltin="true" name="Обычный 2 4 2 2 5 3" xfId="0"/>
    <cellStyle builtinId="54" customBuiltin="true" name="Обычный 2 4 2 2 6" xfId="0"/>
    <cellStyle builtinId="54" customBuiltin="true" name="Обычный 2 4 2 2 7" xfId="0"/>
    <cellStyle builtinId="54" customBuiltin="true" name="Обычный 2 4 2 3" xfId="0"/>
    <cellStyle builtinId="54" customBuiltin="true" name="Обычный 2 4 2 3 2" xfId="0"/>
    <cellStyle builtinId="54" customBuiltin="true" name="Обычный 2 4 2 3 2 2" xfId="0"/>
    <cellStyle builtinId="54" customBuiltin="true" name="Обычный 2 4 2 3 2 2 2" xfId="0"/>
    <cellStyle builtinId="54" customBuiltin="true" name="Обычный 2 4 2 3 2 2 3" xfId="0"/>
    <cellStyle builtinId="54" customBuiltin="true" name="Обычный 2 4 2 3 2 3" xfId="0"/>
    <cellStyle builtinId="54" customBuiltin="true" name="Обычный 2 4 2 3 2 4" xfId="0"/>
    <cellStyle builtinId="54" customBuiltin="true" name="Обычный 2 4 2 3 3" xfId="0"/>
    <cellStyle builtinId="54" customBuiltin="true" name="Обычный 2 4 2 3 3 2" xfId="0"/>
    <cellStyle builtinId="54" customBuiltin="true" name="Обычный 2 4 2 3 3 2 2" xfId="0"/>
    <cellStyle builtinId="54" customBuiltin="true" name="Обычный 2 4 2 3 3 3" xfId="0"/>
    <cellStyle builtinId="54" customBuiltin="true" name="Обычный 2 4 2 3 4" xfId="0"/>
    <cellStyle builtinId="54" customBuiltin="true" name="Обычный 2 4 2 3 4 2" xfId="0"/>
    <cellStyle builtinId="54" customBuiltin="true" name="Обычный 2 4 2 3 5" xfId="0"/>
    <cellStyle builtinId="54" customBuiltin="true" name="Обычный 2 4 2 4" xfId="0"/>
    <cellStyle builtinId="54" customBuiltin="true" name="Обычный 2 4 2 4 2" xfId="0"/>
    <cellStyle builtinId="54" customBuiltin="true" name="Обычный 2 4 2 4 2 2" xfId="0"/>
    <cellStyle builtinId="54" customBuiltin="true" name="Обычный 2 4 2 4 2 3" xfId="0"/>
    <cellStyle builtinId="54" customBuiltin="true" name="Обычный 2 4 2 4 2 4" xfId="0"/>
    <cellStyle builtinId="54" customBuiltin="true" name="Обычный 2 4 2 4 3" xfId="0"/>
    <cellStyle builtinId="54" customBuiltin="true" name="Обычный 2 4 2 4 3 2" xfId="0"/>
    <cellStyle builtinId="54" customBuiltin="true" name="Обычный 2 4 2 4 4" xfId="0"/>
    <cellStyle builtinId="54" customBuiltin="true" name="Обычный 2 4 2 4 5" xfId="0"/>
    <cellStyle builtinId="54" customBuiltin="true" name="Обычный 2 4 2 5" xfId="0"/>
    <cellStyle builtinId="54" customBuiltin="true" name="Обычный 2 4 2 5 2" xfId="0"/>
    <cellStyle builtinId="54" customBuiltin="true" name="Обычный 2 4 2 5 2 2" xfId="0"/>
    <cellStyle builtinId="54" customBuiltin="true" name="Обычный 2 4 2 5 2 3" xfId="0"/>
    <cellStyle builtinId="54" customBuiltin="true" name="Обычный 2 4 2 5 3" xfId="0"/>
    <cellStyle builtinId="54" customBuiltin="true" name="Обычный 2 4 2 5 4" xfId="0"/>
    <cellStyle builtinId="54" customBuiltin="true" name="Обычный 2 4 2 6" xfId="0"/>
    <cellStyle builtinId="54" customBuiltin="true" name="Обычный 2 4 2 6 2" xfId="0"/>
    <cellStyle builtinId="54" customBuiltin="true" name="Обычный 2 4 2 6 3" xfId="0"/>
    <cellStyle builtinId="54" customBuiltin="true" name="Обычный 2 4 2 7" xfId="0"/>
    <cellStyle builtinId="54" customBuiltin="true" name="Обычный 2 4 2 7 2" xfId="0"/>
    <cellStyle builtinId="54" customBuiltin="true" name="Обычный 2 4 2 8" xfId="0"/>
    <cellStyle builtinId="54" customBuiltin="true" name="Обычный 2 4 2 9" xfId="0"/>
    <cellStyle builtinId="54" customBuiltin="true" name="Обычный 2 4 3" xfId="0"/>
    <cellStyle builtinId="54" customBuiltin="true" name="Обычный 2 4 3 10" xfId="0"/>
    <cellStyle builtinId="54" customBuiltin="true" name="Обычный 2 4 3 10 2" xfId="0"/>
    <cellStyle builtinId="54" customBuiltin="true" name="Обычный 2 4 3 10 2 2" xfId="0"/>
    <cellStyle builtinId="54" customBuiltin="true" name="Обычный 2 4 3 10 3" xfId="0"/>
    <cellStyle builtinId="54" customBuiltin="true" name="Обычный 2 4 3 10 3 2" xfId="0"/>
    <cellStyle builtinId="54" customBuiltin="true" name="Обычный 2 4 3 10 4" xfId="0"/>
    <cellStyle builtinId="54" customBuiltin="true" name="Обычный 2 4 3 10 4 2" xfId="0"/>
    <cellStyle builtinId="54" customBuiltin="true" name="Обычный 2 4 3 10 5" xfId="0"/>
    <cellStyle builtinId="54" customBuiltin="true" name="Обычный 2 4 3 11" xfId="0"/>
    <cellStyle builtinId="54" customBuiltin="true" name="Обычный 2 4 3 12" xfId="0"/>
    <cellStyle builtinId="54" customBuiltin="true" name="Обычный 2 4 3 2" xfId="0"/>
    <cellStyle builtinId="54" customBuiltin="true" name="Обычный 2 4 3 2 10" xfId="0"/>
    <cellStyle builtinId="54" customBuiltin="true" name="Обычный 2 4 3 2 2" xfId="0"/>
    <cellStyle builtinId="54" customBuiltin="true" name="Обычный 2 4 3 2 2 10" xfId="0"/>
    <cellStyle builtinId="54" customBuiltin="true" name="Обычный 2 4 3 2 2 2" xfId="0"/>
    <cellStyle builtinId="54" customBuiltin="true" name="Обычный 2 4 3 2 2 2 2" xfId="0"/>
    <cellStyle builtinId="54" customBuiltin="true" name="Обычный 2 4 3 2 2 2 2 2" xfId="0"/>
    <cellStyle builtinId="54" customBuiltin="true" name="Обычный 2 4 3 2 2 2 2 2 2" xfId="0"/>
    <cellStyle builtinId="54" customBuiltin="true" name="Обычный 2 4 3 2 2 2 2 2 3" xfId="0"/>
    <cellStyle builtinId="54" customBuiltin="true" name="Обычный 2 4 3 2 2 2 2 3" xfId="0"/>
    <cellStyle builtinId="54" customBuiltin="true" name="Обычный 2 4 3 2 2 2 2 3 2" xfId="0"/>
    <cellStyle builtinId="54" customBuiltin="true" name="Обычный 2 4 3 2 2 2 2 3 2 2" xfId="0"/>
    <cellStyle builtinId="54" customBuiltin="true" name="Обычный 2 4 3 2 2 2 2 4" xfId="0"/>
    <cellStyle builtinId="54" customBuiltin="true" name="Обычный 2 4 3 2 2 2 2 5" xfId="0"/>
    <cellStyle builtinId="54" customBuiltin="true" name="Обычный 2 4 3 2 2 2 3" xfId="0"/>
    <cellStyle builtinId="54" customBuiltin="true" name="Обычный 2 4 3 2 2 2 4" xfId="0"/>
    <cellStyle builtinId="54" customBuiltin="true" name="Обычный 2 4 3 2 2 3" xfId="0"/>
    <cellStyle builtinId="54" customBuiltin="true" name="Обычный 2 4 3 2 2 3 2" xfId="0"/>
    <cellStyle builtinId="54" customBuiltin="true" name="Обычный 2 4 3 2 2 3 2 2" xfId="0"/>
    <cellStyle builtinId="54" customBuiltin="true" name="Обычный 2 4 3 2 2 3 2 3" xfId="0"/>
    <cellStyle builtinId="54" customBuiltin="true" name="Обычный 2 4 3 2 2 3 3" xfId="0"/>
    <cellStyle builtinId="54" customBuiltin="true" name="Обычный 2 4 3 2 2 4" xfId="0"/>
    <cellStyle builtinId="54" customBuiltin="true" name="Обычный 2 4 3 2 2 4 2" xfId="0"/>
    <cellStyle builtinId="54" customBuiltin="true" name="Обычный 2 4 3 2 2 4 3" xfId="0"/>
    <cellStyle builtinId="54" customBuiltin="true" name="Обычный 2 4 3 2 2 5" xfId="0"/>
    <cellStyle builtinId="54" customBuiltin="true" name="Обычный 2 4 3 2 2 5 2" xfId="0"/>
    <cellStyle builtinId="54" customBuiltin="true" name="Обычный 2 4 3 2 2 5 2 2" xfId="0"/>
    <cellStyle builtinId="54" customBuiltin="true" name="Обычный 2 4 3 2 2 5 3" xfId="0"/>
    <cellStyle builtinId="54" customBuiltin="true" name="Обычный 2 4 3 2 2 6" xfId="0"/>
    <cellStyle builtinId="54" customBuiltin="true" name="Обычный 2 4 3 2 2 6 2" xfId="0"/>
    <cellStyle builtinId="54" customBuiltin="true" name="Обычный 2 4 3 2 2 7" xfId="0"/>
    <cellStyle builtinId="54" customBuiltin="true" name="Обычный 2 4 3 2 2 7 2" xfId="0"/>
    <cellStyle builtinId="54" customBuiltin="true" name="Обычный 2 4 3 2 2 8" xfId="0"/>
    <cellStyle builtinId="54" customBuiltin="true" name="Обычный 2 4 3 2 2 8 2" xfId="0"/>
    <cellStyle builtinId="54" customBuiltin="true" name="Обычный 2 4 3 2 2 8 2 2" xfId="0"/>
    <cellStyle builtinId="54" customBuiltin="true" name="Обычный 2 4 3 2 2 9" xfId="0"/>
    <cellStyle builtinId="54" customBuiltin="true" name="Обычный 2 4 3 2 3" xfId="0"/>
    <cellStyle builtinId="54" customBuiltin="true" name="Обычный 2 4 3 2 3 2" xfId="0"/>
    <cellStyle builtinId="54" customBuiltin="true" name="Обычный 2 4 3 2 3 2 2" xfId="0"/>
    <cellStyle builtinId="54" customBuiltin="true" name="Обычный 2 4 3 2 3 2 2 2" xfId="0"/>
    <cellStyle builtinId="54" customBuiltin="true" name="Обычный 2 4 3 2 3 2 2 2 2" xfId="0"/>
    <cellStyle builtinId="54" customBuiltin="true" name="Обычный 2 4 3 2 3 2 2 2 3" xfId="0"/>
    <cellStyle builtinId="54" customBuiltin="true" name="Обычный 2 4 3 2 3 2 2 3" xfId="0"/>
    <cellStyle builtinId="54" customBuiltin="true" name="Обычный 2 4 3 2 3 2 3" xfId="0"/>
    <cellStyle builtinId="54" customBuiltin="true" name="Обычный 2 4 3 2 3 2 3 2" xfId="0"/>
    <cellStyle builtinId="54" customBuiltin="true" name="Обычный 2 4 3 2 3 2 4" xfId="0"/>
    <cellStyle builtinId="54" customBuiltin="true" name="Обычный 2 4 3 2 3 2 5" xfId="0"/>
    <cellStyle builtinId="54" customBuiltin="true" name="Обычный 2 4 3 2 3 3" xfId="0"/>
    <cellStyle builtinId="54" customBuiltin="true" name="Обычный 2 4 3 2 3 3 2" xfId="0"/>
    <cellStyle builtinId="54" customBuiltin="true" name="Обычный 2 4 3 2 3 4" xfId="0"/>
    <cellStyle builtinId="54" customBuiltin="true" name="Обычный 2 4 3 2 3 4 2" xfId="0"/>
    <cellStyle builtinId="54" customBuiltin="true" name="Обычный 2 4 3 2 3 5" xfId="0"/>
    <cellStyle builtinId="54" customBuiltin="true" name="Обычный 2 4 3 2 3 5 2" xfId="0"/>
    <cellStyle builtinId="54" customBuiltin="true" name="Обычный 2 4 3 2 3 5 2 2" xfId="0"/>
    <cellStyle builtinId="54" customBuiltin="true" name="Обычный 2 4 3 2 3 5 3" xfId="0"/>
    <cellStyle builtinId="54" customBuiltin="true" name="Обычный 2 4 3 2 3 5 3 2" xfId="0"/>
    <cellStyle builtinId="54" customBuiltin="true" name="Обычный 2 4 3 2 3 5 4" xfId="0"/>
    <cellStyle builtinId="54" customBuiltin="true" name="Обычный 2 4 3 2 3 5 4 2" xfId="0"/>
    <cellStyle builtinId="54" customBuiltin="true" name="Обычный 2 4 3 2 3 5 4 2 2" xfId="0"/>
    <cellStyle builtinId="54" customBuiltin="true" name="Обычный 2 4 3 2 3 5 4 2 3" xfId="0"/>
    <cellStyle builtinId="54" customBuiltin="true" name="Обычный 2 4 3 2 3 5 4 2 4" xfId="0"/>
    <cellStyle builtinId="54" customBuiltin="true" name="Обычный 2 4 3 2 3 5 4 3" xfId="0"/>
    <cellStyle builtinId="54" customBuiltin="true" name="Обычный 2 4 3 2 3 5 5" xfId="0"/>
    <cellStyle builtinId="54" customBuiltin="true" name="Обычный 2 4 3 2 3 5 5 2" xfId="0"/>
    <cellStyle builtinId="54" customBuiltin="true" name="Обычный 2 4 3 2 3 5 5 3" xfId="0"/>
    <cellStyle builtinId="54" customBuiltin="true" name="Обычный 2 4 3 2 3 5 6" xfId="0"/>
    <cellStyle builtinId="54" customBuiltin="true" name="Обычный 2 4 3 2 3 6" xfId="0"/>
    <cellStyle builtinId="54" customBuiltin="true" name="Обычный 2 4 3 2 3 7" xfId="0"/>
    <cellStyle builtinId="54" customBuiltin="true" name="Обычный 2 4 3 2 4" xfId="0"/>
    <cellStyle builtinId="54" customBuiltin="true" name="Обычный 2 4 3 2 4 2" xfId="0"/>
    <cellStyle builtinId="54" customBuiltin="true" name="Обычный 2 4 3 2 4 2 2" xfId="0"/>
    <cellStyle builtinId="54" customBuiltin="true" name="Обычный 2 4 3 2 4 2 3" xfId="0"/>
    <cellStyle builtinId="54" customBuiltin="true" name="Обычный 2 4 3 2 4 3" xfId="0"/>
    <cellStyle builtinId="54" customBuiltin="true" name="Обычный 2 4 3 2 4 3 2" xfId="0"/>
    <cellStyle builtinId="54" customBuiltin="true" name="Обычный 2 4 3 2 4 4" xfId="0"/>
    <cellStyle builtinId="54" customBuiltin="true" name="Обычный 2 4 3 2 4 4 2" xfId="0"/>
    <cellStyle builtinId="54" customBuiltin="true" name="Обычный 2 4 3 2 4 5" xfId="0"/>
    <cellStyle builtinId="54" customBuiltin="true" name="Обычный 2 4 3 2 4 5 2" xfId="0"/>
    <cellStyle builtinId="54" customBuiltin="true" name="Обычный 2 4 3 2 4 6" xfId="0"/>
    <cellStyle builtinId="54" customBuiltin="true" name="Обычный 2 4 3 2 4 6 2" xfId="0"/>
    <cellStyle builtinId="54" customBuiltin="true" name="Обычный 2 4 3 2 4 7" xfId="0"/>
    <cellStyle builtinId="54" customBuiltin="true" name="Обычный 2 4 3 2 4 7 2" xfId="0"/>
    <cellStyle builtinId="54" customBuiltin="true" name="Обычный 2 4 3 2 4 8" xfId="0"/>
    <cellStyle builtinId="54" customBuiltin="true" name="Обычный 2 4 3 2 4 9" xfId="0"/>
    <cellStyle builtinId="54" customBuiltin="true" name="Обычный 2 4 3 2 5" xfId="0"/>
    <cellStyle builtinId="54" customBuiltin="true" name="Обычный 2 4 3 2 5 2" xfId="0"/>
    <cellStyle builtinId="54" customBuiltin="true" name="Обычный 2 4 3 2 5 2 2" xfId="0"/>
    <cellStyle builtinId="54" customBuiltin="true" name="Обычный 2 4 3 2 5 3" xfId="0"/>
    <cellStyle builtinId="54" customBuiltin="true" name="Обычный 2 4 3 2 5 4" xfId="0"/>
    <cellStyle builtinId="54" customBuiltin="true" name="Обычный 2 4 3 2 6" xfId="0"/>
    <cellStyle builtinId="54" customBuiltin="true" name="Обычный 2 4 3 2 6 2" xfId="0"/>
    <cellStyle builtinId="54" customBuiltin="true" name="Обычный 2 4 3 2 7" xfId="0"/>
    <cellStyle builtinId="54" customBuiltin="true" name="Обычный 2 4 3 2 7 2" xfId="0"/>
    <cellStyle builtinId="54" customBuiltin="true" name="Обычный 2 4 3 2 7 2 2" xfId="0"/>
    <cellStyle builtinId="54" customBuiltin="true" name="Обычный 2 4 3 2 7 2 2 2" xfId="0"/>
    <cellStyle builtinId="54" customBuiltin="true" name="Обычный 2 4 3 2 7 2 2 3" xfId="0"/>
    <cellStyle builtinId="54" customBuiltin="true" name="Обычный 2 4 3 2 7 2 3" xfId="0"/>
    <cellStyle builtinId="54" customBuiltin="true" name="Обычный 2 4 3 2 7 3" xfId="0"/>
    <cellStyle builtinId="54" customBuiltin="true" name="Обычный 2 4 3 2 7 3 2" xfId="0"/>
    <cellStyle builtinId="54" customBuiltin="true" name="Обычный 2 4 3 2 7 4" xfId="0"/>
    <cellStyle builtinId="54" customBuiltin="true" name="Обычный 2 4 3 2 7 4 2" xfId="0"/>
    <cellStyle builtinId="54" customBuiltin="true" name="Обычный 2 4 3 2 7 5" xfId="0"/>
    <cellStyle builtinId="54" customBuiltin="true" name="Обычный 2 4 3 2 7 6" xfId="0"/>
    <cellStyle builtinId="54" customBuiltin="true" name="Обычный 2 4 3 2 7 7" xfId="0"/>
    <cellStyle builtinId="54" customBuiltin="true" name="Обычный 2 4 3 2 7 8" xfId="0"/>
    <cellStyle builtinId="54" customBuiltin="true" name="Обычный 2 4 3 2 8" xfId="0"/>
    <cellStyle builtinId="54" customBuiltin="true" name="Обычный 2 4 3 2 8 2" xfId="0"/>
    <cellStyle builtinId="54" customBuiltin="true" name="Обычный 2 4 3 2 9" xfId="0"/>
    <cellStyle builtinId="54" customBuiltin="true" name="Обычный 2 4 3 3" xfId="0"/>
    <cellStyle builtinId="54" customBuiltin="true" name="Обычный 2 4 3 3 2" xfId="0"/>
    <cellStyle builtinId="54" customBuiltin="true" name="Обычный 2 4 3 3 2 2" xfId="0"/>
    <cellStyle builtinId="54" customBuiltin="true" name="Обычный 2 4 3 3 2 2 2" xfId="0"/>
    <cellStyle builtinId="54" customBuiltin="true" name="Обычный 2 4 3 3 2 3" xfId="0"/>
    <cellStyle builtinId="54" customBuiltin="true" name="Обычный 2 4 3 3 3" xfId="0"/>
    <cellStyle builtinId="54" customBuiltin="true" name="Обычный 2 4 3 3 3 2" xfId="0"/>
    <cellStyle builtinId="54" customBuiltin="true" name="Обычный 2 4 3 3 3 2 2" xfId="0"/>
    <cellStyle builtinId="54" customBuiltin="true" name="Обычный 2 4 3 3 3 3" xfId="0"/>
    <cellStyle builtinId="54" customBuiltin="true" name="Обычный 2 4 3 3 4" xfId="0"/>
    <cellStyle builtinId="54" customBuiltin="true" name="Обычный 2 4 3 3 4 2" xfId="0"/>
    <cellStyle builtinId="54" customBuiltin="true" name="Обычный 2 4 3 3 5" xfId="0"/>
    <cellStyle builtinId="54" customBuiltin="true" name="Обычный 2 4 3 4" xfId="0"/>
    <cellStyle builtinId="54" customBuiltin="true" name="Обычный 2 4 3 4 2" xfId="0"/>
    <cellStyle builtinId="54" customBuiltin="true" name="Обычный 2 4 3 4 2 2" xfId="0"/>
    <cellStyle builtinId="54" customBuiltin="true" name="Обычный 2 4 3 4 2 2 2" xfId="0"/>
    <cellStyle builtinId="54" customBuiltin="true" name="Обычный 2 4 3 4 2 3" xfId="0"/>
    <cellStyle builtinId="54" customBuiltin="true" name="Обычный 2 4 3 4 2 3 2" xfId="0"/>
    <cellStyle builtinId="54" customBuiltin="true" name="Обычный 2 4 3 4 2 4" xfId="0"/>
    <cellStyle builtinId="54" customBuiltin="true" name="Обычный 2 4 3 4 2 4 2" xfId="0"/>
    <cellStyle builtinId="54" customBuiltin="true" name="Обычный 2 4 3 4 2 5" xfId="0"/>
    <cellStyle builtinId="54" customBuiltin="true" name="Обычный 2 4 3 4 2 5 2" xfId="0"/>
    <cellStyle builtinId="54" customBuiltin="true" name="Обычный 2 4 3 4 2 5 2 2" xfId="0"/>
    <cellStyle builtinId="54" customBuiltin="true" name="Обычный 2 4 3 4 2 5 2 3" xfId="0"/>
    <cellStyle builtinId="54" customBuiltin="true" name="Обычный 2 4 3 4 2 5 3" xfId="0"/>
    <cellStyle builtinId="54" customBuiltin="true" name="Обычный 2 4 3 4 2 5 4" xfId="0"/>
    <cellStyle builtinId="54" customBuiltin="true" name="Обычный 2 4 3 4 2 6" xfId="0"/>
    <cellStyle builtinId="54" customBuiltin="true" name="Обычный 2 4 3 4 2 6 2" xfId="0"/>
    <cellStyle builtinId="54" customBuiltin="true" name="Обычный 2 4 3 4 2 7" xfId="0"/>
    <cellStyle builtinId="54" customBuiltin="true" name="Обычный 2 4 3 4 2 7 2" xfId="0"/>
    <cellStyle builtinId="54" customBuiltin="true" name="Обычный 2 4 3 4 2 8" xfId="0"/>
    <cellStyle builtinId="54" customBuiltin="true" name="Обычный 2 4 3 4 2 9" xfId="0"/>
    <cellStyle builtinId="54" customBuiltin="true" name="Обычный 2 4 3 4 3" xfId="0"/>
    <cellStyle builtinId="54" customBuiltin="true" name="Обычный 2 4 3 4 3 2" xfId="0"/>
    <cellStyle builtinId="54" customBuiltin="true" name="Обычный 2 4 3 4 3 2 2" xfId="0"/>
    <cellStyle builtinId="54" customBuiltin="true" name="Обычный 2 4 3 4 3 3" xfId="0"/>
    <cellStyle builtinId="54" customBuiltin="true" name="Обычный 2 4 3 4 3 3 2" xfId="0"/>
    <cellStyle builtinId="54" customBuiltin="true" name="Обычный 2 4 3 4 3 4" xfId="0"/>
    <cellStyle builtinId="54" customBuiltin="true" name="Обычный 2 4 3 4 4" xfId="0"/>
    <cellStyle builtinId="54" customBuiltin="true" name="Обычный 2 4 3 4 4 2" xfId="0"/>
    <cellStyle builtinId="54" customBuiltin="true" name="Обычный 2 4 3 4 4 2 2" xfId="0"/>
    <cellStyle builtinId="54" customBuiltin="true" name="Обычный 2 4 3 4 4 2 2 2" xfId="0"/>
    <cellStyle builtinId="54" customBuiltin="true" name="Обычный 2 4 3 4 4 2 2 3" xfId="0"/>
    <cellStyle builtinId="54" customBuiltin="true" name="Обычный 2 4 3 4 4 2 3" xfId="0"/>
    <cellStyle builtinId="54" customBuiltin="true" name="Обычный 2 4 3 4 4 3" xfId="0"/>
    <cellStyle builtinId="54" customBuiltin="true" name="Обычный 2 4 3 4 4 3 2" xfId="0"/>
    <cellStyle builtinId="54" customBuiltin="true" name="Обычный 2 4 3 4 4 3 3" xfId="0"/>
    <cellStyle builtinId="54" customBuiltin="true" name="Обычный 2 4 3 4 4 4" xfId="0"/>
    <cellStyle builtinId="54" customBuiltin="true" name="Обычный 2 4 3 4 5" xfId="0"/>
    <cellStyle builtinId="54" customBuiltin="true" name="Обычный 2 4 3 4 5 2" xfId="0"/>
    <cellStyle builtinId="54" customBuiltin="true" name="Обычный 2 4 3 4 6" xfId="0"/>
    <cellStyle builtinId="54" customBuiltin="true" name="Обычный 2 4 3 4 7" xfId="0"/>
    <cellStyle builtinId="54" customBuiltin="true" name="Обычный 2 4 3 5" xfId="0"/>
    <cellStyle builtinId="54" customBuiltin="true" name="Обычный 2 4 3 5 2" xfId="0"/>
    <cellStyle builtinId="54" customBuiltin="true" name="Обычный 2 4 3 5 2 2" xfId="0"/>
    <cellStyle builtinId="54" customBuiltin="true" name="Обычный 2 4 3 5 2 3" xfId="0"/>
    <cellStyle builtinId="54" customBuiltin="true" name="Обычный 2 4 3 5 3" xfId="0"/>
    <cellStyle builtinId="54" customBuiltin="true" name="Обычный 2 4 3 5 3 2" xfId="0"/>
    <cellStyle builtinId="54" customBuiltin="true" name="Обычный 2 4 3 5 4" xfId="0"/>
    <cellStyle builtinId="54" customBuiltin="true" name="Обычный 2 4 3 5 5" xfId="0"/>
    <cellStyle builtinId="54" customBuiltin="true" name="Обычный 2 4 3 6" xfId="0"/>
    <cellStyle builtinId="54" customBuiltin="true" name="Обычный 2 4 3 6 2" xfId="0"/>
    <cellStyle builtinId="54" customBuiltin="true" name="Обычный 2 4 3 6 3" xfId="0"/>
    <cellStyle builtinId="54" customBuiltin="true" name="Обычный 2 4 3 7" xfId="0"/>
    <cellStyle builtinId="54" customBuiltin="true" name="Обычный 2 4 3 7 2" xfId="0"/>
    <cellStyle builtinId="54" customBuiltin="true" name="Обычный 2 4 3 8" xfId="0"/>
    <cellStyle builtinId="54" customBuiltin="true" name="Обычный 2 4 3 8 2" xfId="0"/>
    <cellStyle builtinId="54" customBuiltin="true" name="Обычный 2 4 3 8 2 2" xfId="0"/>
    <cellStyle builtinId="54" customBuiltin="true" name="Обычный 2 4 3 8 2 2 2" xfId="0"/>
    <cellStyle builtinId="54" customBuiltin="true" name="Обычный 2 4 3 8 2 3" xfId="0"/>
    <cellStyle builtinId="54" customBuiltin="true" name="Обычный 2 4 3 8 3" xfId="0"/>
    <cellStyle builtinId="54" customBuiltin="true" name="Обычный 2 4 3 8 3 2" xfId="0"/>
    <cellStyle builtinId="54" customBuiltin="true" name="Обычный 2 4 3 8 4" xfId="0"/>
    <cellStyle builtinId="54" customBuiltin="true" name="Обычный 2 4 3 9" xfId="0"/>
    <cellStyle builtinId="54" customBuiltin="true" name="Обычный 2 4 3 9 2" xfId="0"/>
    <cellStyle builtinId="54" customBuiltin="true" name="Обычный 2 4 3 9 2 2" xfId="0"/>
    <cellStyle builtinId="54" customBuiltin="true" name="Обычный 2 4 3 9 3" xfId="0"/>
    <cellStyle builtinId="54" customBuiltin="true" name="Обычный 2 4 4" xfId="0"/>
    <cellStyle builtinId="54" customBuiltin="true" name="Обычный 2 4 4 2" xfId="0"/>
    <cellStyle builtinId="54" customBuiltin="true" name="Обычный 2 4 4 2 10" xfId="0"/>
    <cellStyle builtinId="54" customBuiltin="true" name="Обычный 2 4 4 2 10 2" xfId="0"/>
    <cellStyle builtinId="54" customBuiltin="true" name="Обычный 2 4 4 2 11" xfId="0"/>
    <cellStyle builtinId="54" customBuiltin="true" name="Обычный 2 4 4 2 11 2" xfId="0"/>
    <cellStyle builtinId="54" customBuiltin="true" name="Обычный 2 4 4 2 12" xfId="0"/>
    <cellStyle builtinId="54" customBuiltin="true" name="Обычный 2 4 4 2 13" xfId="0"/>
    <cellStyle builtinId="54" customBuiltin="true" name="Обычный 2 4 4 2 2" xfId="0"/>
    <cellStyle builtinId="54" customBuiltin="true" name="Обычный 2 4 4 2 2 2" xfId="0"/>
    <cellStyle builtinId="54" customBuiltin="true" name="Обычный 2 4 4 2 2 2 2" xfId="0"/>
    <cellStyle builtinId="54" customBuiltin="true" name="Обычный 2 4 4 2 2 2 3" xfId="0"/>
    <cellStyle builtinId="54" customBuiltin="true" name="Обычный 2 4 4 2 2 3" xfId="0"/>
    <cellStyle builtinId="54" customBuiltin="true" name="Обычный 2 4 4 2 3" xfId="0"/>
    <cellStyle builtinId="54" customBuiltin="true" name="Обычный 2 4 4 2 3 2" xfId="0"/>
    <cellStyle builtinId="54" customBuiltin="true" name="Обычный 2 4 4 2 3 2 2" xfId="0"/>
    <cellStyle builtinId="54" customBuiltin="true" name="Обычный 2 4 4 2 3 2 3" xfId="0"/>
    <cellStyle builtinId="54" customBuiltin="true" name="Обычный 2 4 4 2 3 3" xfId="0"/>
    <cellStyle builtinId="54" customBuiltin="true" name="Обычный 2 4 4 2 4" xfId="0"/>
    <cellStyle builtinId="54" customBuiltin="true" name="Обычный 2 4 4 2 4 2" xfId="0"/>
    <cellStyle builtinId="54" customBuiltin="true" name="Обычный 2 4 4 2 4 3" xfId="0"/>
    <cellStyle builtinId="54" customBuiltin="true" name="Обычный 2 4 4 2 5" xfId="0"/>
    <cellStyle builtinId="54" customBuiltin="true" name="Обычный 2 4 4 2 5 2" xfId="0"/>
    <cellStyle builtinId="54" customBuiltin="true" name="Обычный 2 4 4 2 5 2 2" xfId="0"/>
    <cellStyle builtinId="54" customBuiltin="true" name="Обычный 2 4 4 2 5 3" xfId="0"/>
    <cellStyle builtinId="54" customBuiltin="true" name="Обычный 2 4 4 2 6" xfId="0"/>
    <cellStyle builtinId="54" customBuiltin="true" name="Обычный 2 4 4 2 6 2" xfId="0"/>
    <cellStyle builtinId="54" customBuiltin="true" name="Обычный 2 4 4 2 7" xfId="0"/>
    <cellStyle builtinId="54" customBuiltin="true" name="Обычный 2 4 4 2 7 2" xfId="0"/>
    <cellStyle builtinId="54" customBuiltin="true" name="Обычный 2 4 4 2 8" xfId="0"/>
    <cellStyle builtinId="54" customBuiltin="true" name="Обычный 2 4 4 2 8 2" xfId="0"/>
    <cellStyle builtinId="54" customBuiltin="true" name="Обычный 2 4 4 2 8 2 2" xfId="0"/>
    <cellStyle builtinId="54" customBuiltin="true" name="Обычный 2 4 4 2 9" xfId="0"/>
    <cellStyle builtinId="54" customBuiltin="true" name="Обычный 2 4 4 2 9 2" xfId="0"/>
    <cellStyle builtinId="54" customBuiltin="true" name="Обычный 2 4 4 3" xfId="0"/>
    <cellStyle builtinId="54" customBuiltin="true" name="Обычный 2 4 4 3 2" xfId="0"/>
    <cellStyle builtinId="54" customBuiltin="true" name="Обычный 2 4 4 3 2 2" xfId="0"/>
    <cellStyle builtinId="54" customBuiltin="true" name="Обычный 2 4 4 3 2 3" xfId="0"/>
    <cellStyle builtinId="54" customBuiltin="true" name="Обычный 2 4 4 3 3" xfId="0"/>
    <cellStyle builtinId="54" customBuiltin="true" name="Обычный 2 4 4 3 3 2" xfId="0"/>
    <cellStyle builtinId="54" customBuiltin="true" name="Обычный 2 4 4 3 4" xfId="0"/>
    <cellStyle builtinId="54" customBuiltin="true" name="Обычный 2 4 4 3 4 2" xfId="0"/>
    <cellStyle builtinId="54" customBuiltin="true" name="Обычный 2 4 4 3 5" xfId="0"/>
    <cellStyle builtinId="54" customBuiltin="true" name="Обычный 2 4 4 3 5 2" xfId="0"/>
    <cellStyle builtinId="54" customBuiltin="true" name="Обычный 2 4 4 3 6" xfId="0"/>
    <cellStyle builtinId="54" customBuiltin="true" name="Обычный 2 4 4 3 7" xfId="0"/>
    <cellStyle builtinId="54" customBuiltin="true" name="Обычный 2 4 4 4" xfId="0"/>
    <cellStyle builtinId="54" customBuiltin="true" name="Обычный 2 4 4 4 2" xfId="0"/>
    <cellStyle builtinId="54" customBuiltin="true" name="Обычный 2 4 4 4 2 2" xfId="0"/>
    <cellStyle builtinId="54" customBuiltin="true" name="Обычный 2 4 4 4 3" xfId="0"/>
    <cellStyle builtinId="54" customBuiltin="true" name="Обычный 2 4 4 5" xfId="0"/>
    <cellStyle builtinId="54" customBuiltin="true" name="Обычный 2 4 4 5 2" xfId="0"/>
    <cellStyle builtinId="54" customBuiltin="true" name="Обычный 2 4 4 5 2 2" xfId="0"/>
    <cellStyle builtinId="54" customBuiltin="true" name="Обычный 2 4 4 5 3" xfId="0"/>
    <cellStyle builtinId="54" customBuiltin="true" name="Обычный 2 4 4 5 4" xfId="0"/>
    <cellStyle builtinId="54" customBuiltin="true" name="Обычный 2 4 4 6" xfId="0"/>
    <cellStyle builtinId="54" customBuiltin="true" name="Обычный 2 4 4 6 2" xfId="0"/>
    <cellStyle builtinId="54" customBuiltin="true" name="Обычный 2 4 4 7" xfId="0"/>
    <cellStyle builtinId="54" customBuiltin="true" name="Обычный 2 4 4 8" xfId="0"/>
    <cellStyle builtinId="54" customBuiltin="true" name="Обычный 2 4 5" xfId="0"/>
    <cellStyle builtinId="54" customBuiltin="true" name="Обычный 2 4 5 2" xfId="0"/>
    <cellStyle builtinId="54" customBuiltin="true" name="Обычный 2 4 5 2 2" xfId="0"/>
    <cellStyle builtinId="54" customBuiltin="true" name="Обычный 2 4 5 2 2 2" xfId="0"/>
    <cellStyle builtinId="54" customBuiltin="true" name="Обычный 2 4 5 2 2 2 2" xfId="0"/>
    <cellStyle builtinId="54" customBuiltin="true" name="Обычный 2 4 5 2 2 3" xfId="0"/>
    <cellStyle builtinId="54" customBuiltin="true" name="Обычный 2 4 5 2 3" xfId="0"/>
    <cellStyle builtinId="54" customBuiltin="true" name="Обычный 2 4 5 2 3 2" xfId="0"/>
    <cellStyle builtinId="54" customBuiltin="true" name="Обычный 2 4 5 2 3 2 2" xfId="0"/>
    <cellStyle builtinId="54" customBuiltin="true" name="Обычный 2 4 5 2 3 3" xfId="0"/>
    <cellStyle builtinId="54" customBuiltin="true" name="Обычный 2 4 5 2 4" xfId="0"/>
    <cellStyle builtinId="54" customBuiltin="true" name="Обычный 2 4 5 2 4 2" xfId="0"/>
    <cellStyle builtinId="54" customBuiltin="true" name="Обычный 2 4 5 2 5" xfId="0"/>
    <cellStyle builtinId="54" customBuiltin="true" name="Обычный 2 4 5 3" xfId="0"/>
    <cellStyle builtinId="54" customBuiltin="true" name="Обычный 2 4 5 3 2" xfId="0"/>
    <cellStyle builtinId="54" customBuiltin="true" name="Обычный 2 4 5 3 2 2" xfId="0"/>
    <cellStyle builtinId="54" customBuiltin="true" name="Обычный 2 4 5 3 3" xfId="0"/>
    <cellStyle builtinId="54" customBuiltin="true" name="Обычный 2 4 5 4" xfId="0"/>
    <cellStyle builtinId="54" customBuiltin="true" name="Обычный 2 4 5 4 2" xfId="0"/>
    <cellStyle builtinId="54" customBuiltin="true" name="Обычный 2 4 5 4 2 2" xfId="0"/>
    <cellStyle builtinId="54" customBuiltin="true" name="Обычный 2 4 5 4 3" xfId="0"/>
    <cellStyle builtinId="54" customBuiltin="true" name="Обычный 2 4 5 5" xfId="0"/>
    <cellStyle builtinId="54" customBuiltin="true" name="Обычный 2 4 5 5 2" xfId="0"/>
    <cellStyle builtinId="54" customBuiltin="true" name="Обычный 2 4 5 6" xfId="0"/>
    <cellStyle builtinId="54" customBuiltin="true" name="Обычный 2 4 6" xfId="0"/>
    <cellStyle builtinId="54" customBuiltin="true" name="Обычный 2 4 6 2" xfId="0"/>
    <cellStyle builtinId="54" customBuiltin="true" name="Обычный 2 4 6 2 2" xfId="0"/>
    <cellStyle builtinId="54" customBuiltin="true" name="Обычный 2 4 6 3" xfId="0"/>
    <cellStyle builtinId="54" customBuiltin="true" name="Обычный 2 4 6 3 2" xfId="0"/>
    <cellStyle builtinId="54" customBuiltin="true" name="Обычный 2 4 6 4" xfId="0"/>
    <cellStyle builtinId="54" customBuiltin="true" name="Обычный 2 4 7" xfId="0"/>
    <cellStyle builtinId="54" customBuiltin="true" name="Обычный 2 4 7 2" xfId="0"/>
    <cellStyle builtinId="54" customBuiltin="true" name="Обычный 2 4 7 2 2" xfId="0"/>
    <cellStyle builtinId="54" customBuiltin="true" name="Обычный 2 4 7 3" xfId="0"/>
    <cellStyle builtinId="54" customBuiltin="true" name="Обычный 2 4 8" xfId="0"/>
    <cellStyle builtinId="54" customBuiltin="true" name="Обычный 2 4 8 2" xfId="0"/>
    <cellStyle builtinId="54" customBuiltin="true" name="Обычный 2 4 8 2 2" xfId="0"/>
    <cellStyle builtinId="54" customBuiltin="true" name="Обычный 2 4 8 2 2 2" xfId="0"/>
    <cellStyle builtinId="54" customBuiltin="true" name="Обычный 2 4 8 2 3" xfId="0"/>
    <cellStyle builtinId="54" customBuiltin="true" name="Обычный 2 4 8 3" xfId="0"/>
    <cellStyle builtinId="54" customBuiltin="true" name="Обычный 2 4 9" xfId="0"/>
    <cellStyle builtinId="54" customBuiltin="true" name="Обычный 2 5" xfId="0"/>
    <cellStyle builtinId="54" customBuiltin="true" name="Обычный 2 5 2" xfId="0"/>
    <cellStyle builtinId="54" customBuiltin="true" name="Обычный 2 5 2 2" xfId="0"/>
    <cellStyle builtinId="54" customBuiltin="true" name="Обычный 2 5 2 2 2" xfId="0"/>
    <cellStyle builtinId="54" customBuiltin="true" name="Обычный 2 5 2 2 2 2" xfId="0"/>
    <cellStyle builtinId="54" customBuiltin="true" name="Обычный 2 5 2 2 2 2 2" xfId="0"/>
    <cellStyle builtinId="54" customBuiltin="true" name="Обычный 2 5 2 2 2 2 2 2" xfId="0"/>
    <cellStyle builtinId="54" customBuiltin="true" name="Обычный 2 5 2 2 2 2 3" xfId="0"/>
    <cellStyle builtinId="54" customBuiltin="true" name="Обычный 2 5 2 2 2 3" xfId="0"/>
    <cellStyle builtinId="54" customBuiltin="true" name="Обычный 2 5 2 2 2 3 2" xfId="0"/>
    <cellStyle builtinId="54" customBuiltin="true" name="Обычный 2 5 2 2 2 3 2 2" xfId="0"/>
    <cellStyle builtinId="54" customBuiltin="true" name="Обычный 2 5 2 2 2 3 3" xfId="0"/>
    <cellStyle builtinId="54" customBuiltin="true" name="Обычный 2 5 2 2 2 4" xfId="0"/>
    <cellStyle builtinId="54" customBuiltin="true" name="Обычный 2 5 2 2 2 4 2" xfId="0"/>
    <cellStyle builtinId="54" customBuiltin="true" name="Обычный 2 5 2 2 2 5" xfId="0"/>
    <cellStyle builtinId="54" customBuiltin="true" name="Обычный 2 5 2 2 3" xfId="0"/>
    <cellStyle builtinId="54" customBuiltin="true" name="Обычный 2 5 2 2 3 2" xfId="0"/>
    <cellStyle builtinId="54" customBuiltin="true" name="Обычный 2 5 2 2 3 2 2" xfId="0"/>
    <cellStyle builtinId="54" customBuiltin="true" name="Обычный 2 5 2 2 3 3" xfId="0"/>
    <cellStyle builtinId="54" customBuiltin="true" name="Обычный 2 5 2 2 4" xfId="0"/>
    <cellStyle builtinId="54" customBuiltin="true" name="Обычный 2 5 2 2 4 2" xfId="0"/>
    <cellStyle builtinId="54" customBuiltin="true" name="Обычный 2 5 2 2 4 2 2" xfId="0"/>
    <cellStyle builtinId="54" customBuiltin="true" name="Обычный 2 5 2 2 4 3" xfId="0"/>
    <cellStyle builtinId="54" customBuiltin="true" name="Обычный 2 5 2 2 5" xfId="0"/>
    <cellStyle builtinId="54" customBuiltin="true" name="Обычный 2 5 2 2 5 2" xfId="0"/>
    <cellStyle builtinId="54" customBuiltin="true" name="Обычный 2 5 2 2 6" xfId="0"/>
    <cellStyle builtinId="54" customBuiltin="true" name="Обычный 2 5 2 3" xfId="0"/>
    <cellStyle builtinId="54" customBuiltin="true" name="Обычный 2 5 2 3 2" xfId="0"/>
    <cellStyle builtinId="54" customBuiltin="true" name="Обычный 2 5 2 3 2 2" xfId="0"/>
    <cellStyle builtinId="54" customBuiltin="true" name="Обычный 2 5 2 3 2 2 2" xfId="0"/>
    <cellStyle builtinId="54" customBuiltin="true" name="Обычный 2 5 2 3 2 3" xfId="0"/>
    <cellStyle builtinId="54" customBuiltin="true" name="Обычный 2 5 2 3 3" xfId="0"/>
    <cellStyle builtinId="54" customBuiltin="true" name="Обычный 2 5 2 3 3 2" xfId="0"/>
    <cellStyle builtinId="54" customBuiltin="true" name="Обычный 2 5 2 3 3 2 2" xfId="0"/>
    <cellStyle builtinId="54" customBuiltin="true" name="Обычный 2 5 2 3 3 3" xfId="0"/>
    <cellStyle builtinId="54" customBuiltin="true" name="Обычный 2 5 2 3 4" xfId="0"/>
    <cellStyle builtinId="54" customBuiltin="true" name="Обычный 2 5 2 3 4 2" xfId="0"/>
    <cellStyle builtinId="54" customBuiltin="true" name="Обычный 2 5 2 3 5" xfId="0"/>
    <cellStyle builtinId="54" customBuiltin="true" name="Обычный 2 5 2 4" xfId="0"/>
    <cellStyle builtinId="54" customBuiltin="true" name="Обычный 2 5 2 4 2" xfId="0"/>
    <cellStyle builtinId="54" customBuiltin="true" name="Обычный 2 5 2 4 2 2" xfId="0"/>
    <cellStyle builtinId="54" customBuiltin="true" name="Обычный 2 5 2 4 2 2 2" xfId="0"/>
    <cellStyle builtinId="54" customBuiltin="true" name="Обычный 2 5 2 4 2 3" xfId="0"/>
    <cellStyle builtinId="54" customBuiltin="true" name="Обычный 2 5 2 4 3" xfId="0"/>
    <cellStyle builtinId="54" customBuiltin="true" name="Обычный 2 5 2 4 3 2" xfId="0"/>
    <cellStyle builtinId="54" customBuiltin="true" name="Обычный 2 5 2 4 3 2 2" xfId="0"/>
    <cellStyle builtinId="54" customBuiltin="true" name="Обычный 2 5 2 4 3 3" xfId="0"/>
    <cellStyle builtinId="54" customBuiltin="true" name="Обычный 2 5 2 4 4" xfId="0"/>
    <cellStyle builtinId="54" customBuiltin="true" name="Обычный 2 5 2 4 4 2" xfId="0"/>
    <cellStyle builtinId="54" customBuiltin="true" name="Обычный 2 5 2 4 5" xfId="0"/>
    <cellStyle builtinId="54" customBuiltin="true" name="Обычный 2 5 2 5" xfId="0"/>
    <cellStyle builtinId="54" customBuiltin="true" name="Обычный 2 5 2 5 2" xfId="0"/>
    <cellStyle builtinId="54" customBuiltin="true" name="Обычный 2 5 2 5 2 2" xfId="0"/>
    <cellStyle builtinId="54" customBuiltin="true" name="Обычный 2 5 2 5 3" xfId="0"/>
    <cellStyle builtinId="54" customBuiltin="true" name="Обычный 2 5 2 6" xfId="0"/>
    <cellStyle builtinId="54" customBuiltin="true" name="Обычный 2 5 2 6 2" xfId="0"/>
    <cellStyle builtinId="54" customBuiltin="true" name="Обычный 2 5 2 6 2 2" xfId="0"/>
    <cellStyle builtinId="54" customBuiltin="true" name="Обычный 2 5 2 6 3" xfId="0"/>
    <cellStyle builtinId="54" customBuiltin="true" name="Обычный 2 5 2 7" xfId="0"/>
    <cellStyle builtinId="54" customBuiltin="true" name="Обычный 2 5 2 7 2" xfId="0"/>
    <cellStyle builtinId="54" customBuiltin="true" name="Обычный 2 5 2 8" xfId="0"/>
    <cellStyle builtinId="54" customBuiltin="true" name="Обычный 2 5 3" xfId="0"/>
    <cellStyle builtinId="54" customBuiltin="true" name="Обычный 2 5 3 2" xfId="0"/>
    <cellStyle builtinId="54" customBuiltin="true" name="Обычный 2 5 3 2 2" xfId="0"/>
    <cellStyle builtinId="54" customBuiltin="true" name="Обычный 2 5 3 2 2 2" xfId="0"/>
    <cellStyle builtinId="54" customBuiltin="true" name="Обычный 2 5 3 2 3" xfId="0"/>
    <cellStyle builtinId="54" customBuiltin="true" name="Обычный 2 5 3 2 4" xfId="0"/>
    <cellStyle builtinId="54" customBuiltin="true" name="Обычный 2 5 3 3" xfId="0"/>
    <cellStyle builtinId="54" customBuiltin="true" name="Обычный 2 5 4" xfId="0"/>
    <cellStyle builtinId="54" customBuiltin="true" name="Обычный 2 5 4 2" xfId="0"/>
    <cellStyle builtinId="54" customBuiltin="true" name="Обычный 2 5 4 2 2" xfId="0"/>
    <cellStyle builtinId="54" customBuiltin="true" name="Обычный 2 5 4 3" xfId="0"/>
    <cellStyle builtinId="54" customBuiltin="true" name="Обычный 2 5 4 4" xfId="0"/>
    <cellStyle builtinId="54" customBuiltin="true" name="Обычный 2 5 4 5" xfId="0"/>
    <cellStyle builtinId="54" customBuiltin="true" name="Обычный 2 5 5" xfId="0"/>
    <cellStyle builtinId="54" customBuiltin="true" name="Обычный 2 5 5 2" xfId="0"/>
    <cellStyle builtinId="54" customBuiltin="true" name="Обычный 2 5 6" xfId="0"/>
    <cellStyle builtinId="54" customBuiltin="true" name="Обычный 2 5 6 2" xfId="0"/>
    <cellStyle builtinId="54" customBuiltin="true" name="Обычный 2 5 7" xfId="0"/>
    <cellStyle builtinId="54" customBuiltin="true" name="Обычный 2 6" xfId="0"/>
    <cellStyle builtinId="54" customBuiltin="true" name="Обычный 2 6 2" xfId="0"/>
    <cellStyle builtinId="54" customBuiltin="true" name="Обычный 2 6 2 2" xfId="0"/>
    <cellStyle builtinId="54" customBuiltin="true" name="Обычный 2 6 2 2 10" xfId="0"/>
    <cellStyle builtinId="54" customBuiltin="true" name="Обычный 2 6 2 2 2" xfId="0"/>
    <cellStyle builtinId="54" customBuiltin="true" name="Обычный 2 6 2 2 2 10" xfId="0"/>
    <cellStyle builtinId="54" customBuiltin="true" name="Обычный 2 6 2 2 2 10 2" xfId="0"/>
    <cellStyle builtinId="54" customBuiltin="true" name="Обычный 2 6 2 2 2 11" xfId="0"/>
    <cellStyle builtinId="54" customBuiltin="true" name="Обычный 2 6 2 2 2 11 2" xfId="0"/>
    <cellStyle builtinId="54" customBuiltin="true" name="Обычный 2 6 2 2 2 11 3" xfId="0"/>
    <cellStyle builtinId="54" customBuiltin="true" name="Обычный 2 6 2 2 2 11 4" xfId="0"/>
    <cellStyle builtinId="54" customBuiltin="true" name="Обычный 2 6 2 2 2 11 5" xfId="0"/>
    <cellStyle builtinId="54" customBuiltin="true" name="Обычный 2 6 2 2 2 11 6" xfId="0"/>
    <cellStyle builtinId="54" customBuiltin="true" name="Обычный 2 6 2 2 2 11 7" xfId="0"/>
    <cellStyle builtinId="54" customBuiltin="true" name="Обычный 2 6 2 2 2 12" xfId="0"/>
    <cellStyle builtinId="54" customBuiltin="true" name="Обычный 2 6 2 2 2 12 2" xfId="0"/>
    <cellStyle builtinId="54" customBuiltin="true" name="Обычный 2 6 2 2 2 13" xfId="0"/>
    <cellStyle builtinId="54" customBuiltin="true" name="Обычный 2 6 2 2 2 14" xfId="0"/>
    <cellStyle builtinId="54" customBuiltin="true" name="Обычный 2 6 2 2 2 15" xfId="0"/>
    <cellStyle builtinId="54" customBuiltin="true" name="Обычный 2 6 2 2 2 16" xfId="0"/>
    <cellStyle builtinId="54" customBuiltin="true" name="Обычный 2 6 2 2 2 16 2" xfId="0"/>
    <cellStyle builtinId="54" customBuiltin="true" name="Обычный 2 6 2 2 2 17" xfId="0"/>
    <cellStyle builtinId="54" customBuiltin="true" name="Обычный 2 6 2 2 2 18" xfId="0"/>
    <cellStyle builtinId="54" customBuiltin="true" name="Обычный 2 6 2 2 2 19" xfId="0"/>
    <cellStyle builtinId="54" customBuiltin="true" name="Обычный 2 6 2 2 2 2" xfId="0"/>
    <cellStyle builtinId="54" customBuiltin="true" name="Обычный 2 6 2 2 2 2 2" xfId="0"/>
    <cellStyle builtinId="54" customBuiltin="true" name="Обычный 2 6 2 2 2 2 2 2" xfId="0"/>
    <cellStyle builtinId="54" customBuiltin="true" name="Обычный 2 6 2 2 2 2 2 2 2" xfId="0"/>
    <cellStyle builtinId="54" customBuiltin="true" name="Обычный 2 6 2 2 2 2 2 2 2 2" xfId="0"/>
    <cellStyle builtinId="54" customBuiltin="true" name="Обычный 2 6 2 2 2 2 2 3" xfId="0"/>
    <cellStyle builtinId="54" customBuiltin="true" name="Обычный 2 6 2 2 2 2 2 4" xfId="0"/>
    <cellStyle builtinId="54" customBuiltin="true" name="Обычный 2 6 2 2 2 2 3" xfId="0"/>
    <cellStyle builtinId="54" customBuiltin="true" name="Обычный 2 6 2 2 2 2 3 2" xfId="0"/>
    <cellStyle builtinId="54" customBuiltin="true" name="Обычный 2 6 2 2 2 2 3 2 2" xfId="0"/>
    <cellStyle builtinId="54" customBuiltin="true" name="Обычный 2 6 2 2 2 2 4" xfId="0"/>
    <cellStyle builtinId="54" customBuiltin="true" name="Обычный 2 6 2 2 2 2 5" xfId="0"/>
    <cellStyle builtinId="54" customBuiltin="true" name="Обычный 2 6 2 2 2 20" xfId="0"/>
    <cellStyle builtinId="54" customBuiltin="true" name="Обычный 2 6 2 2 2 21" xfId="0"/>
    <cellStyle builtinId="54" customBuiltin="true" name="Обычный 2 6 2 2 2 22" xfId="0"/>
    <cellStyle builtinId="54" customBuiltin="true" name="Обычный 2 6 2 2 2 23" xfId="0"/>
    <cellStyle builtinId="54" customBuiltin="true" name="Обычный 2 6 2 2 2 24" xfId="0"/>
    <cellStyle builtinId="54" customBuiltin="true" name="Обычный 2 6 2 2 2 25" xfId="0"/>
    <cellStyle builtinId="54" customBuiltin="true" name="Обычный 2 6 2 2 2 3" xfId="0"/>
    <cellStyle builtinId="54" customBuiltin="true" name="Обычный 2 6 2 2 2 3 2" xfId="0"/>
    <cellStyle builtinId="54" customBuiltin="true" name="Обычный 2 6 2 2 2 3 2 2" xfId="0"/>
    <cellStyle builtinId="54" customBuiltin="true" name="Обычный 2 6 2 2 2 3 2 3" xfId="0"/>
    <cellStyle builtinId="54" customBuiltin="true" name="Обычный 2 6 2 2 2 3 3" xfId="0"/>
    <cellStyle builtinId="54" customBuiltin="true" name="Обычный 2 6 2 2 2 3 4" xfId="0"/>
    <cellStyle builtinId="54" customBuiltin="true" name="Обычный 2 6 2 2 2 4" xfId="0"/>
    <cellStyle builtinId="54" customBuiltin="true" name="Обычный 2 6 2 2 2 4 2" xfId="0"/>
    <cellStyle builtinId="54" customBuiltin="true" name="Обычный 2 6 2 2 2 4 3" xfId="0"/>
    <cellStyle builtinId="54" customBuiltin="true" name="Обычный 2 6 2 2 2 5" xfId="0"/>
    <cellStyle builtinId="54" customBuiltin="true" name="Обычный 2 6 2 2 2 5 2" xfId="0"/>
    <cellStyle builtinId="54" customBuiltin="true" name="Обычный 2 6 2 2 2 6" xfId="0"/>
    <cellStyle builtinId="54" customBuiltin="true" name="Обычный 2 6 2 2 2 6 2" xfId="0"/>
    <cellStyle builtinId="54" customBuiltin="true" name="Обычный 2 6 2 2 2 7" xfId="0"/>
    <cellStyle builtinId="54" customBuiltin="true" name="Обычный 2 6 2 2 2 7 2" xfId="0"/>
    <cellStyle builtinId="54" customBuiltin="true" name="Обычный 2 6 2 2 2 8" xfId="0"/>
    <cellStyle builtinId="54" customBuiltin="true" name="Обычный 2 6 2 2 2 8 2" xfId="0"/>
    <cellStyle builtinId="54" customBuiltin="true" name="Обычный 2 6 2 2 2 9" xfId="0"/>
    <cellStyle builtinId="54" customBuiltin="true" name="Обычный 2 6 2 2 2 9 2" xfId="0"/>
    <cellStyle builtinId="54" customBuiltin="true" name="Обычный 2 6 2 2 3" xfId="0"/>
    <cellStyle builtinId="54" customBuiltin="true" name="Обычный 2 6 2 2 3 2" xfId="0"/>
    <cellStyle builtinId="54" customBuiltin="true" name="Обычный 2 6 2 2 3 2 2" xfId="0"/>
    <cellStyle builtinId="54" customBuiltin="true" name="Обычный 2 6 2 2 3 2 3" xfId="0"/>
    <cellStyle builtinId="54" customBuiltin="true" name="Обычный 2 6 2 2 3 3" xfId="0"/>
    <cellStyle builtinId="54" customBuiltin="true" name="Обычный 2 6 2 2 3 3 2" xfId="0"/>
    <cellStyle builtinId="54" customBuiltin="true" name="Обычный 2 6 2 2 3 4" xfId="0"/>
    <cellStyle builtinId="54" customBuiltin="true" name="Обычный 2 6 2 2 3 5" xfId="0"/>
    <cellStyle builtinId="54" customBuiltin="true" name="Обычный 2 6 2 2 4" xfId="0"/>
    <cellStyle builtinId="54" customBuiltin="true" name="Обычный 2 6 2 2 4 2" xfId="0"/>
    <cellStyle builtinId="54" customBuiltin="true" name="Обычный 2 6 2 2 4 2 2" xfId="0"/>
    <cellStyle builtinId="54" customBuiltin="true" name="Обычный 2 6 2 2 4 2 3" xfId="0"/>
    <cellStyle builtinId="54" customBuiltin="true" name="Обычный 2 6 2 2 4 3" xfId="0"/>
    <cellStyle builtinId="54" customBuiltin="true" name="Обычный 2 6 2 2 4 4" xfId="0"/>
    <cellStyle builtinId="54" customBuiltin="true" name="Обычный 2 6 2 2 4 5" xfId="0"/>
    <cellStyle builtinId="54" customBuiltin="true" name="Обычный 2 6 2 2 5" xfId="0"/>
    <cellStyle builtinId="54" customBuiltin="true" name="Обычный 2 6 2 2 5 2" xfId="0"/>
    <cellStyle builtinId="54" customBuiltin="true" name="Обычный 2 6 2 2 5 3" xfId="0"/>
    <cellStyle builtinId="54" customBuiltin="true" name="Обычный 2 6 2 2 6" xfId="0"/>
    <cellStyle builtinId="54" customBuiltin="true" name="Обычный 2 6 2 2 6 2" xfId="0"/>
    <cellStyle builtinId="54" customBuiltin="true" name="Обычный 2 6 2 2 6 2 2" xfId="0"/>
    <cellStyle builtinId="54" customBuiltin="true" name="Обычный 2 6 2 2 6 2 2 2" xfId="0"/>
    <cellStyle builtinId="54" customBuiltin="true" name="Обычный 2 6 2 2 6 2 2 3" xfId="0"/>
    <cellStyle builtinId="54" customBuiltin="true" name="Обычный 2 6 2 2 6 2 3" xfId="0"/>
    <cellStyle builtinId="54" customBuiltin="true" name="Обычный 2 6 2 2 6 3" xfId="0"/>
    <cellStyle builtinId="54" customBuiltin="true" name="Обычный 2 6 2 2 7" xfId="0"/>
    <cellStyle builtinId="54" customBuiltin="true" name="Обычный 2 6 2 2 7 2" xfId="0"/>
    <cellStyle builtinId="54" customBuiltin="true" name="Обычный 2 6 2 2 8" xfId="0"/>
    <cellStyle builtinId="54" customBuiltin="true" name="Обычный 2 6 2 2 8 2" xfId="0"/>
    <cellStyle builtinId="54" customBuiltin="true" name="Обычный 2 6 2 2 9" xfId="0"/>
    <cellStyle builtinId="54" customBuiltin="true" name="Обычный 2 6 2 3" xfId="0"/>
    <cellStyle builtinId="54" customBuiltin="true" name="Обычный 2 6 2 3 2" xfId="0"/>
    <cellStyle builtinId="54" customBuiltin="true" name="Обычный 2 6 2 3 2 2" xfId="0"/>
    <cellStyle builtinId="54" customBuiltin="true" name="Обычный 2 6 2 3 2 2 2" xfId="0"/>
    <cellStyle builtinId="54" customBuiltin="true" name="Обычный 2 6 2 3 2 2 3" xfId="0"/>
    <cellStyle builtinId="54" customBuiltin="true" name="Обычный 2 6 2 3 2 3" xfId="0"/>
    <cellStyle builtinId="54" customBuiltin="true" name="Обычный 2 6 2 3 2 4" xfId="0"/>
    <cellStyle builtinId="54" customBuiltin="true" name="Обычный 2 6 2 3 3" xfId="0"/>
    <cellStyle builtinId="54" customBuiltin="true" name="Обычный 2 6 2 3 3 2" xfId="0"/>
    <cellStyle builtinId="54" customBuiltin="true" name="Обычный 2 6 2 3 3 2 2" xfId="0"/>
    <cellStyle builtinId="54" customBuiltin="true" name="Обычный 2 6 2 3 3 2 3" xfId="0"/>
    <cellStyle builtinId="54" customBuiltin="true" name="Обычный 2 6 2 3 3 3" xfId="0"/>
    <cellStyle builtinId="54" customBuiltin="true" name="Обычный 2 6 2 3 3 4" xfId="0"/>
    <cellStyle builtinId="54" customBuiltin="true" name="Обычный 2 6 2 3 4" xfId="0"/>
    <cellStyle builtinId="54" customBuiltin="true" name="Обычный 2 6 2 3 4 2" xfId="0"/>
    <cellStyle builtinId="54" customBuiltin="true" name="Обычный 2 6 2 3 5" xfId="0"/>
    <cellStyle builtinId="54" customBuiltin="true" name="Обычный 2 6 2 4" xfId="0"/>
    <cellStyle builtinId="54" customBuiltin="true" name="Обычный 2 6 2 4 2" xfId="0"/>
    <cellStyle builtinId="54" customBuiltin="true" name="Обычный 2 6 2 4 2 2" xfId="0"/>
    <cellStyle builtinId="54" customBuiltin="true" name="Обычный 2 6 2 4 2 3" xfId="0"/>
    <cellStyle builtinId="54" customBuiltin="true" name="Обычный 2 6 2 4 3" xfId="0"/>
    <cellStyle builtinId="54" customBuiltin="true" name="Обычный 2 6 2 4 3 2" xfId="0"/>
    <cellStyle builtinId="54" customBuiltin="true" name="Обычный 2 6 2 4 4" xfId="0"/>
    <cellStyle builtinId="54" customBuiltin="true" name="Обычный 2 6 2 4 5" xfId="0"/>
    <cellStyle builtinId="54" customBuiltin="true" name="Обычный 2 6 2 5" xfId="0"/>
    <cellStyle builtinId="54" customBuiltin="true" name="Обычный 2 6 2 5 2" xfId="0"/>
    <cellStyle builtinId="54" customBuiltin="true" name="Обычный 2 6 2 5 2 2" xfId="0"/>
    <cellStyle builtinId="54" customBuiltin="true" name="Обычный 2 6 2 5 3" xfId="0"/>
    <cellStyle builtinId="54" customBuiltin="true" name="Обычный 2 6 2 6" xfId="0"/>
    <cellStyle builtinId="54" customBuiltin="true" name="Обычный 2 6 2 6 2" xfId="0"/>
    <cellStyle builtinId="54" customBuiltin="true" name="Обычный 2 6 2 7" xfId="0"/>
    <cellStyle builtinId="54" customBuiltin="true" name="Обычный 2 6 3" xfId="0"/>
    <cellStyle builtinId="54" customBuiltin="true" name="Обычный 2 6 4" xfId="0"/>
    <cellStyle builtinId="54" customBuiltin="true" name="Обычный 2 6 4 2" xfId="0"/>
    <cellStyle builtinId="54" customBuiltin="true" name="Обычный 2 6 4 2 2" xfId="0"/>
    <cellStyle builtinId="54" customBuiltin="true" name="Обычный 2 6 4 2 2 2" xfId="0"/>
    <cellStyle builtinId="54" customBuiltin="true" name="Обычный 2 6 4 2 2 2 2" xfId="0"/>
    <cellStyle builtinId="54" customBuiltin="true" name="Обычный 2 6 4 2 2 3" xfId="0"/>
    <cellStyle builtinId="54" customBuiltin="true" name="Обычный 2 6 4 2 3" xfId="0"/>
    <cellStyle builtinId="54" customBuiltin="true" name="Обычный 2 6 4 2 3 2" xfId="0"/>
    <cellStyle builtinId="54" customBuiltin="true" name="Обычный 2 6 4 2 3 2 2" xfId="0"/>
    <cellStyle builtinId="54" customBuiltin="true" name="Обычный 2 6 4 2 3 3" xfId="0"/>
    <cellStyle builtinId="54" customBuiltin="true" name="Обычный 2 6 4 2 4" xfId="0"/>
    <cellStyle builtinId="54" customBuiltin="true" name="Обычный 2 6 4 2 4 2" xfId="0"/>
    <cellStyle builtinId="54" customBuiltin="true" name="Обычный 2 6 4 2 5" xfId="0"/>
    <cellStyle builtinId="54" customBuiltin="true" name="Обычный 2 6 4 3" xfId="0"/>
    <cellStyle builtinId="54" customBuiltin="true" name="Обычный 2 6 4 3 2" xfId="0"/>
    <cellStyle builtinId="54" customBuiltin="true" name="Обычный 2 6 4 3 2 2" xfId="0"/>
    <cellStyle builtinId="54" customBuiltin="true" name="Обычный 2 6 4 3 3" xfId="0"/>
    <cellStyle builtinId="54" customBuiltin="true" name="Обычный 2 6 4 4" xfId="0"/>
    <cellStyle builtinId="54" customBuiltin="true" name="Обычный 2 6 4 4 2" xfId="0"/>
    <cellStyle builtinId="54" customBuiltin="true" name="Обычный 2 6 4 4 2 2" xfId="0"/>
    <cellStyle builtinId="54" customBuiltin="true" name="Обычный 2 6 4 4 3" xfId="0"/>
    <cellStyle builtinId="54" customBuiltin="true" name="Обычный 2 6 4 5" xfId="0"/>
    <cellStyle builtinId="54" customBuiltin="true" name="Обычный 2 6 4 5 2" xfId="0"/>
    <cellStyle builtinId="54" customBuiltin="true" name="Обычный 2 6 4 6" xfId="0"/>
    <cellStyle builtinId="54" customBuiltin="true" name="Обычный 2 6 5" xfId="0"/>
    <cellStyle builtinId="54" customBuiltin="true" name="Обычный 2 6 5 2" xfId="0"/>
    <cellStyle builtinId="54" customBuiltin="true" name="Обычный 2 6 6" xfId="0"/>
    <cellStyle builtinId="54" customBuiltin="true" name="Обычный 2 6 6 2" xfId="0"/>
    <cellStyle builtinId="54" customBuiltin="true" name="Обычный 2 6 7" xfId="0"/>
    <cellStyle builtinId="54" customBuiltin="true" name="Обычный 2 6 8" xfId="0"/>
    <cellStyle builtinId="54" customBuiltin="true" name="Обычный 2 7" xfId="0"/>
    <cellStyle builtinId="54" customBuiltin="true" name="Обычный 2 7 2" xfId="0"/>
    <cellStyle builtinId="54" customBuiltin="true" name="Обычный 2 7 2 2" xfId="0"/>
    <cellStyle builtinId="54" customBuiltin="true" name="Обычный 2 7 2 2 2" xfId="0"/>
    <cellStyle builtinId="54" customBuiltin="true" name="Обычный 2 7 2 2 2 2" xfId="0"/>
    <cellStyle builtinId="54" customBuiltin="true" name="Обычный 2 7 2 2 2 2 2" xfId="0"/>
    <cellStyle builtinId="54" customBuiltin="true" name="Обычный 2 7 2 2 2 3" xfId="0"/>
    <cellStyle builtinId="54" customBuiltin="true" name="Обычный 2 7 2 2 3" xfId="0"/>
    <cellStyle builtinId="54" customBuiltin="true" name="Обычный 2 7 2 2 3 2" xfId="0"/>
    <cellStyle builtinId="54" customBuiltin="true" name="Обычный 2 7 2 2 3 2 2" xfId="0"/>
    <cellStyle builtinId="54" customBuiltin="true" name="Обычный 2 7 2 2 3 3" xfId="0"/>
    <cellStyle builtinId="54" customBuiltin="true" name="Обычный 2 7 2 2 4" xfId="0"/>
    <cellStyle builtinId="54" customBuiltin="true" name="Обычный 2 7 2 2 4 2" xfId="0"/>
    <cellStyle builtinId="54" customBuiltin="true" name="Обычный 2 7 2 2 5" xfId="0"/>
    <cellStyle builtinId="54" customBuiltin="true" name="Обычный 2 7 2 3" xfId="0"/>
    <cellStyle builtinId="54" customBuiltin="true" name="Обычный 2 7 2 3 2" xfId="0"/>
    <cellStyle builtinId="54" customBuiltin="true" name="Обычный 2 7 2 3 2 2" xfId="0"/>
    <cellStyle builtinId="54" customBuiltin="true" name="Обычный 2 7 2 3 3" xfId="0"/>
    <cellStyle builtinId="54" customBuiltin="true" name="Обычный 2 7 2 4" xfId="0"/>
    <cellStyle builtinId="54" customBuiltin="true" name="Обычный 2 7 2 4 2" xfId="0"/>
    <cellStyle builtinId="54" customBuiltin="true" name="Обычный 2 7 2 4 2 2" xfId="0"/>
    <cellStyle builtinId="54" customBuiltin="true" name="Обычный 2 7 2 4 3" xfId="0"/>
    <cellStyle builtinId="54" customBuiltin="true" name="Обычный 2 7 2 5" xfId="0"/>
    <cellStyle builtinId="54" customBuiltin="true" name="Обычный 2 7 2 5 2" xfId="0"/>
    <cellStyle builtinId="54" customBuiltin="true" name="Обычный 2 7 2 6" xfId="0"/>
    <cellStyle builtinId="54" customBuiltin="true" name="Обычный 2 7 3" xfId="0"/>
    <cellStyle builtinId="54" customBuiltin="true" name="Обычный 2 7 3 2" xfId="0"/>
    <cellStyle builtinId="54" customBuiltin="true" name="Обычный 2 7 3 3" xfId="0"/>
    <cellStyle builtinId="54" customBuiltin="true" name="Обычный 2 7 4" xfId="0"/>
    <cellStyle builtinId="54" customBuiltin="true" name="Обычный 2 7 4 2" xfId="0"/>
    <cellStyle builtinId="54" customBuiltin="true" name="Обычный 2 7 5" xfId="0"/>
    <cellStyle builtinId="54" customBuiltin="true" name="Обычный 2 7 5 2" xfId="0"/>
    <cellStyle builtinId="54" customBuiltin="true" name="Обычный 2 7 6" xfId="0"/>
    <cellStyle builtinId="54" customBuiltin="true" name="Обычный 2 8" xfId="0"/>
    <cellStyle builtinId="54" customBuiltin="true" name="Обычный 2 8 2" xfId="0"/>
    <cellStyle builtinId="54" customBuiltin="true" name="Обычный 2 8 2 2" xfId="0"/>
    <cellStyle builtinId="54" customBuiltin="true" name="Обычный 2 8 2 2 2" xfId="0"/>
    <cellStyle builtinId="54" customBuiltin="true" name="Обычный 2 8 2 2 2 2" xfId="0"/>
    <cellStyle builtinId="54" customBuiltin="true" name="Обычный 2 8 2 2 2 2 2" xfId="0"/>
    <cellStyle builtinId="54" customBuiltin="true" name="Обычный 2 8 2 2 2 3" xfId="0"/>
    <cellStyle builtinId="54" customBuiltin="true" name="Обычный 2 8 2 2 3" xfId="0"/>
    <cellStyle builtinId="54" customBuiltin="true" name="Обычный 2 8 2 2 3 2" xfId="0"/>
    <cellStyle builtinId="54" customBuiltin="true" name="Обычный 2 8 2 2 3 2 2" xfId="0"/>
    <cellStyle builtinId="54" customBuiltin="true" name="Обычный 2 8 2 2 3 3" xfId="0"/>
    <cellStyle builtinId="54" customBuiltin="true" name="Обычный 2 8 2 2 4" xfId="0"/>
    <cellStyle builtinId="54" customBuiltin="true" name="Обычный 2 8 2 2 4 2" xfId="0"/>
    <cellStyle builtinId="54" customBuiltin="true" name="Обычный 2 8 2 2 5" xfId="0"/>
    <cellStyle builtinId="54" customBuiltin="true" name="Обычный 2 8 2 3" xfId="0"/>
    <cellStyle builtinId="54" customBuiltin="true" name="Обычный 2 8 2 3 2" xfId="0"/>
    <cellStyle builtinId="54" customBuiltin="true" name="Обычный 2 8 2 3 2 2" xfId="0"/>
    <cellStyle builtinId="54" customBuiltin="true" name="Обычный 2 8 2 3 3" xfId="0"/>
    <cellStyle builtinId="54" customBuiltin="true" name="Обычный 2 8 2 4" xfId="0"/>
    <cellStyle builtinId="54" customBuiltin="true" name="Обычный 2 8 2 4 2" xfId="0"/>
    <cellStyle builtinId="54" customBuiltin="true" name="Обычный 2 8 2 4 2 2" xfId="0"/>
    <cellStyle builtinId="54" customBuiltin="true" name="Обычный 2 8 2 4 3" xfId="0"/>
    <cellStyle builtinId="54" customBuiltin="true" name="Обычный 2 8 2 5" xfId="0"/>
    <cellStyle builtinId="54" customBuiltin="true" name="Обычный 2 8 2 5 2" xfId="0"/>
    <cellStyle builtinId="54" customBuiltin="true" name="Обычный 2 8 2 6" xfId="0"/>
    <cellStyle builtinId="54" customBuiltin="true" name="Обычный 2 8 3" xfId="0"/>
    <cellStyle builtinId="54" customBuiltin="true" name="Обычный 2 8 3 2" xfId="0"/>
    <cellStyle builtinId="54" customBuiltin="true" name="Обычный 2 8 4" xfId="0"/>
    <cellStyle builtinId="54" customBuiltin="true" name="Обычный 2 8 4 2" xfId="0"/>
    <cellStyle builtinId="54" customBuiltin="true" name="Обычный 2 8 5" xfId="0"/>
    <cellStyle builtinId="54" customBuiltin="true" name="Обычный 2 9" xfId="0"/>
    <cellStyle builtinId="54" customBuiltin="true" name="Обычный 2 9 2" xfId="0"/>
    <cellStyle builtinId="54" customBuiltin="true" name="Обычный 2 9 2 2" xfId="0"/>
    <cellStyle builtinId="54" customBuiltin="true" name="Обычный 2 9 2 2 2" xfId="0"/>
    <cellStyle builtinId="54" customBuiltin="true" name="Обычный 2 9 2 2 2 2" xfId="0"/>
    <cellStyle builtinId="54" customBuiltin="true" name="Обычный 2 9 2 2 2 2 2" xfId="0"/>
    <cellStyle builtinId="54" customBuiltin="true" name="Обычный 2 9 2 2 2 3" xfId="0"/>
    <cellStyle builtinId="54" customBuiltin="true" name="Обычный 2 9 2 2 3" xfId="0"/>
    <cellStyle builtinId="54" customBuiltin="true" name="Обычный 2 9 2 2 3 2" xfId="0"/>
    <cellStyle builtinId="54" customBuiltin="true" name="Обычный 2 9 2 2 3 2 2" xfId="0"/>
    <cellStyle builtinId="54" customBuiltin="true" name="Обычный 2 9 2 2 3 3" xfId="0"/>
    <cellStyle builtinId="54" customBuiltin="true" name="Обычный 2 9 2 2 4" xfId="0"/>
    <cellStyle builtinId="54" customBuiltin="true" name="Обычный 2 9 2 2 4 2" xfId="0"/>
    <cellStyle builtinId="54" customBuiltin="true" name="Обычный 2 9 2 2 5" xfId="0"/>
    <cellStyle builtinId="54" customBuiltin="true" name="Обычный 2 9 2 3" xfId="0"/>
    <cellStyle builtinId="54" customBuiltin="true" name="Обычный 2 9 2 3 2" xfId="0"/>
    <cellStyle builtinId="54" customBuiltin="true" name="Обычный 2 9 2 3 2 2" xfId="0"/>
    <cellStyle builtinId="54" customBuiltin="true" name="Обычный 2 9 2 3 3" xfId="0"/>
    <cellStyle builtinId="54" customBuiltin="true" name="Обычный 2 9 2 4" xfId="0"/>
    <cellStyle builtinId="54" customBuiltin="true" name="Обычный 2 9 2 4 2" xfId="0"/>
    <cellStyle builtinId="54" customBuiltin="true" name="Обычный 2 9 2 4 2 2" xfId="0"/>
    <cellStyle builtinId="54" customBuiltin="true" name="Обычный 2 9 2 4 3" xfId="0"/>
    <cellStyle builtinId="54" customBuiltin="true" name="Обычный 2 9 2 5" xfId="0"/>
    <cellStyle builtinId="54" customBuiltin="true" name="Обычный 2 9 2 5 2" xfId="0"/>
    <cellStyle builtinId="54" customBuiltin="true" name="Обычный 2 9 2 6" xfId="0"/>
    <cellStyle builtinId="54" customBuiltin="true" name="Обычный 2 9 3" xfId="0"/>
    <cellStyle builtinId="54" customBuiltin="true" name="Обычный 2 9 3 2" xfId="0"/>
    <cellStyle builtinId="54" customBuiltin="true" name="Обычный 2 9 4" xfId="0"/>
    <cellStyle builtinId="54" customBuiltin="true" name="Обычный 2 9 4 2" xfId="0"/>
    <cellStyle builtinId="54" customBuiltin="true" name="Обычный 2 9 5" xfId="0"/>
    <cellStyle builtinId="54" customBuiltin="true" name="Обычный 20" xfId="0"/>
    <cellStyle builtinId="54" customBuiltin="true" name="Обычный 20 2" xfId="0"/>
    <cellStyle builtinId="54" customBuiltin="true" name="Обычный 20 2 2" xfId="0"/>
    <cellStyle builtinId="54" customBuiltin="true" name="Обычный 20 2 3" xfId="0"/>
    <cellStyle builtinId="54" customBuiltin="true" name="Обычный 20 2 3 2" xfId="0"/>
    <cellStyle builtinId="54" customBuiltin="true" name="Обычный 20 3" xfId="0"/>
    <cellStyle builtinId="54" customBuiltin="true" name="Обычный 20 3 2" xfId="0"/>
    <cellStyle builtinId="54" customBuiltin="true" name="Обычный 20 4" xfId="0"/>
    <cellStyle builtinId="54" customBuiltin="true" name="Обычный 20 5" xfId="0"/>
    <cellStyle builtinId="54" customBuiltin="true" name="Обычный 20 6" xfId="0"/>
    <cellStyle builtinId="54" customBuiltin="true" name="Обычный 20 6 2" xfId="0"/>
    <cellStyle builtinId="54" customBuiltin="true" name="Обычный 20 6 2 2" xfId="0"/>
    <cellStyle builtinId="54" customBuiltin="true" name="Обычный 20 6 4" xfId="0"/>
    <cellStyle builtinId="54" customBuiltin="true" name="Обычный 20 6 4 6" xfId="0"/>
    <cellStyle builtinId="54" customBuiltin="true" name="Обычный 20 6 4 6 2" xfId="0"/>
    <cellStyle builtinId="54" customBuiltin="true" name="Обычный 20 6 4 8" xfId="0"/>
    <cellStyle builtinId="54" customBuiltin="true" name="Обычный 20 9 2" xfId="0"/>
    <cellStyle builtinId="54" customBuiltin="true" name="Обычный 21" xfId="0"/>
    <cellStyle builtinId="54" customBuiltin="true" name="Обычный 21 2" xfId="0"/>
    <cellStyle builtinId="54" customBuiltin="true" name="Обычный 21 2 2" xfId="0"/>
    <cellStyle builtinId="54" customBuiltin="true" name="Обычный 21 2 2 2" xfId="0"/>
    <cellStyle builtinId="54" customBuiltin="true" name="Обычный 21 2 3" xfId="0"/>
    <cellStyle builtinId="54" customBuiltin="true" name="Обычный 21 2 3 2" xfId="0"/>
    <cellStyle builtinId="54" customBuiltin="true" name="Обычный 21 2 4" xfId="0"/>
    <cellStyle builtinId="54" customBuiltin="true" name="Обычный 21 2 5" xfId="0"/>
    <cellStyle builtinId="54" customBuiltin="true" name="Обычный 21 3" xfId="0"/>
    <cellStyle builtinId="54" customBuiltin="true" name="Обычный 22" xfId="0"/>
    <cellStyle builtinId="54" customBuiltin="true" name="Обычный 22 2" xfId="0"/>
    <cellStyle builtinId="54" customBuiltin="true" name="Обычный 22 3" xfId="0"/>
    <cellStyle builtinId="54" customBuiltin="true" name="Обычный 23" xfId="0"/>
    <cellStyle builtinId="54" customBuiltin="true" name="Обычный 23 2" xfId="0"/>
    <cellStyle builtinId="54" customBuiltin="true" name="Обычный 23 2 2" xfId="0"/>
    <cellStyle builtinId="54" customBuiltin="true" name="Обычный 23 3" xfId="0"/>
    <cellStyle builtinId="54" customBuiltin="true" name="Обычный 24" xfId="0"/>
    <cellStyle builtinId="54" customBuiltin="true" name="Обычный 24 2" xfId="0"/>
    <cellStyle builtinId="54" customBuiltin="true" name="Обычный 24 2 2" xfId="0"/>
    <cellStyle builtinId="54" customBuiltin="true" name="Обычный 24 3" xfId="0"/>
    <cellStyle builtinId="54" customBuiltin="true" name="Обычный 24 3 2" xfId="0"/>
    <cellStyle builtinId="54" customBuiltin="true" name="Обычный 24 4" xfId="0"/>
    <cellStyle builtinId="54" customBuiltin="true" name="Обычный 24 4 2" xfId="0"/>
    <cellStyle builtinId="54" customBuiltin="true" name="Обычный 24 5" xfId="0"/>
    <cellStyle builtinId="54" customBuiltin="true" name="Обычный 24 6" xfId="0"/>
    <cellStyle builtinId="54" customBuiltin="true" name="Обычный 25" xfId="0"/>
    <cellStyle builtinId="54" customBuiltin="true" name="Обычный 25 2" xfId="0"/>
    <cellStyle builtinId="54" customBuiltin="true" name="Обычный 26" xfId="0"/>
    <cellStyle builtinId="54" customBuiltin="true" name="Обычный 26 2" xfId="0"/>
    <cellStyle builtinId="54" customBuiltin="true" name="Обычный 27" xfId="0"/>
    <cellStyle builtinId="54" customBuiltin="true" name="Обычный 27 2" xfId="0"/>
    <cellStyle builtinId="54" customBuiltin="true" name="Обычный 28" xfId="0"/>
    <cellStyle builtinId="54" customBuiltin="true" name="Обычный 28 2" xfId="0"/>
    <cellStyle builtinId="54" customBuiltin="true" name="Обычный 29" xfId="0"/>
    <cellStyle builtinId="54" customBuiltin="true" name="Обычный 29 2" xfId="0"/>
    <cellStyle builtinId="54" customBuiltin="true" name="Обычный 29 3" xfId="0"/>
    <cellStyle builtinId="54" customBuiltin="true" name="Обычный 2_Foundation.Stable Base" xfId="0"/>
    <cellStyle builtinId="54" customBuiltin="true" name="Обычный 3" xfId="0"/>
    <cellStyle builtinId="54" customBuiltin="true" name="Обычный 3 2" xfId="0"/>
    <cellStyle builtinId="54" customBuiltin="true" name="Обычный 3 2 10" xfId="0"/>
    <cellStyle builtinId="54" customBuiltin="true" name="Обычный 3 2 2" xfId="0"/>
    <cellStyle builtinId="54" customBuiltin="true" name="Обычный 3 2 2 2" xfId="0"/>
    <cellStyle builtinId="54" customBuiltin="true" name="Обычный 3 2 2 2 2" xfId="0"/>
    <cellStyle builtinId="54" customBuiltin="true" name="Обычный 3 2 2 2 2 2" xfId="0"/>
    <cellStyle builtinId="54" customBuiltin="true" name="Обычный 3 2 2 2 2 2 2" xfId="0"/>
    <cellStyle builtinId="54" customBuiltin="true" name="Обычный 3 2 2 2 2 2 2 2" xfId="0"/>
    <cellStyle builtinId="54" customBuiltin="true" name="Обычный 3 2 2 2 2 2 3" xfId="0"/>
    <cellStyle builtinId="54" customBuiltin="true" name="Обычный 3 2 2 2 2 3" xfId="0"/>
    <cellStyle builtinId="54" customBuiltin="true" name="Обычный 3 2 2 2 2 3 2" xfId="0"/>
    <cellStyle builtinId="54" customBuiltin="true" name="Обычный 3 2 2 2 2 3 2 2" xfId="0"/>
    <cellStyle builtinId="54" customBuiltin="true" name="Обычный 3 2 2 2 2 3 3" xfId="0"/>
    <cellStyle builtinId="54" customBuiltin="true" name="Обычный 3 2 2 2 2 4" xfId="0"/>
    <cellStyle builtinId="54" customBuiltin="true" name="Обычный 3 2 2 2 2 4 2" xfId="0"/>
    <cellStyle builtinId="54" customBuiltin="true" name="Обычный 3 2 2 2 2 5" xfId="0"/>
    <cellStyle builtinId="54" customBuiltin="true" name="Обычный 3 2 2 2 3" xfId="0"/>
    <cellStyle builtinId="54" customBuiltin="true" name="Обычный 3 2 2 2 3 2" xfId="0"/>
    <cellStyle builtinId="54" customBuiltin="true" name="Обычный 3 2 2 2 3 2 2" xfId="0"/>
    <cellStyle builtinId="54" customBuiltin="true" name="Обычный 3 2 2 2 3 3" xfId="0"/>
    <cellStyle builtinId="54" customBuiltin="true" name="Обычный 3 2 2 2 4" xfId="0"/>
    <cellStyle builtinId="54" customBuiltin="true" name="Обычный 3 2 2 2 4 2" xfId="0"/>
    <cellStyle builtinId="54" customBuiltin="true" name="Обычный 3 2 2 2 4 2 2" xfId="0"/>
    <cellStyle builtinId="54" customBuiltin="true" name="Обычный 3 2 2 2 4 3" xfId="0"/>
    <cellStyle builtinId="54" customBuiltin="true" name="Обычный 3 2 2 2 5" xfId="0"/>
    <cellStyle builtinId="54" customBuiltin="true" name="Обычный 3 2 2 2 5 2" xfId="0"/>
    <cellStyle builtinId="54" customBuiltin="true" name="Обычный 3 2 2 2 6" xfId="0"/>
    <cellStyle builtinId="54" customBuiltin="true" name="Обычный 3 2 2 3" xfId="0"/>
    <cellStyle builtinId="54" customBuiltin="true" name="Обычный 3 2 2 3 2" xfId="0"/>
    <cellStyle builtinId="54" customBuiltin="true" name="Обычный 3 2 2 3 2 2" xfId="0"/>
    <cellStyle builtinId="54" customBuiltin="true" name="Обычный 3 2 2 3 2 2 2" xfId="0"/>
    <cellStyle builtinId="54" customBuiltin="true" name="Обычный 3 2 2 3 2 2 2 2" xfId="0"/>
    <cellStyle builtinId="54" customBuiltin="true" name="Обычный 3 2 2 3 2 2 3" xfId="0"/>
    <cellStyle builtinId="54" customBuiltin="true" name="Обычный 3 2 2 3 2 3" xfId="0"/>
    <cellStyle builtinId="54" customBuiltin="true" name="Обычный 3 2 2 3 2 3 2" xfId="0"/>
    <cellStyle builtinId="54" customBuiltin="true" name="Обычный 3 2 2 3 2 3 2 2" xfId="0"/>
    <cellStyle builtinId="54" customBuiltin="true" name="Обычный 3 2 2 3 2 3 3" xfId="0"/>
    <cellStyle builtinId="54" customBuiltin="true" name="Обычный 3 2 2 3 2 4" xfId="0"/>
    <cellStyle builtinId="54" customBuiltin="true" name="Обычный 3 2 2 3 2 4 2" xfId="0"/>
    <cellStyle builtinId="54" customBuiltin="true" name="Обычный 3 2 2 3 2 5" xfId="0"/>
    <cellStyle builtinId="54" customBuiltin="true" name="Обычный 3 2 2 3 3" xfId="0"/>
    <cellStyle builtinId="54" customBuiltin="true" name="Обычный 3 2 2 3 3 2" xfId="0"/>
    <cellStyle builtinId="54" customBuiltin="true" name="Обычный 3 2 2 3 3 2 2" xfId="0"/>
    <cellStyle builtinId="54" customBuiltin="true" name="Обычный 3 2 2 3 3 3" xfId="0"/>
    <cellStyle builtinId="54" customBuiltin="true" name="Обычный 3 2 2 3 4" xfId="0"/>
    <cellStyle builtinId="54" customBuiltin="true" name="Обычный 3 2 2 3 4 2" xfId="0"/>
    <cellStyle builtinId="54" customBuiltin="true" name="Обычный 3 2 2 3 4 2 2" xfId="0"/>
    <cellStyle builtinId="54" customBuiltin="true" name="Обычный 3 2 2 3 4 3" xfId="0"/>
    <cellStyle builtinId="54" customBuiltin="true" name="Обычный 3 2 2 3 5" xfId="0"/>
    <cellStyle builtinId="54" customBuiltin="true" name="Обычный 3 2 2 3 5 2" xfId="0"/>
    <cellStyle builtinId="54" customBuiltin="true" name="Обычный 3 2 2 3 6" xfId="0"/>
    <cellStyle builtinId="54" customBuiltin="true" name="Обычный 3 2 2 4" xfId="0"/>
    <cellStyle builtinId="54" customBuiltin="true" name="Обычный 3 2 2 4 2" xfId="0"/>
    <cellStyle builtinId="54" customBuiltin="true" name="Обычный 3 2 2 4 2 2" xfId="0"/>
    <cellStyle builtinId="54" customBuiltin="true" name="Обычный 3 2 2 4 2 2 2" xfId="0"/>
    <cellStyle builtinId="54" customBuiltin="true" name="Обычный 3 2 2 4 2 2 2 2" xfId="0"/>
    <cellStyle builtinId="54" customBuiltin="true" name="Обычный 3 2 2 4 2 2 3" xfId="0"/>
    <cellStyle builtinId="54" customBuiltin="true" name="Обычный 3 2 2 4 2 3" xfId="0"/>
    <cellStyle builtinId="54" customBuiltin="true" name="Обычный 3 2 2 4 2 3 2" xfId="0"/>
    <cellStyle builtinId="54" customBuiltin="true" name="Обычный 3 2 2 4 2 3 2 2" xfId="0"/>
    <cellStyle builtinId="54" customBuiltin="true" name="Обычный 3 2 2 4 2 3 3" xfId="0"/>
    <cellStyle builtinId="54" customBuiltin="true" name="Обычный 3 2 2 4 2 4" xfId="0"/>
    <cellStyle builtinId="54" customBuiltin="true" name="Обычный 3 2 2 4 2 4 2" xfId="0"/>
    <cellStyle builtinId="54" customBuiltin="true" name="Обычный 3 2 2 4 2 5" xfId="0"/>
    <cellStyle builtinId="54" customBuiltin="true" name="Обычный 3 2 2 4 3" xfId="0"/>
    <cellStyle builtinId="54" customBuiltin="true" name="Обычный 3 2 2 4 3 2" xfId="0"/>
    <cellStyle builtinId="54" customBuiltin="true" name="Обычный 3 2 2 4 3 2 2" xfId="0"/>
    <cellStyle builtinId="54" customBuiltin="true" name="Обычный 3 2 2 4 3 3" xfId="0"/>
    <cellStyle builtinId="54" customBuiltin="true" name="Обычный 3 2 2 4 4" xfId="0"/>
    <cellStyle builtinId="54" customBuiltin="true" name="Обычный 3 2 2 4 4 2" xfId="0"/>
    <cellStyle builtinId="54" customBuiltin="true" name="Обычный 3 2 2 4 4 2 2" xfId="0"/>
    <cellStyle builtinId="54" customBuiltin="true" name="Обычный 3 2 2 4 4 3" xfId="0"/>
    <cellStyle builtinId="54" customBuiltin="true" name="Обычный 3 2 2 4 5" xfId="0"/>
    <cellStyle builtinId="54" customBuiltin="true" name="Обычный 3 2 2 4 5 2" xfId="0"/>
    <cellStyle builtinId="54" customBuiltin="true" name="Обычный 3 2 2 4 6" xfId="0"/>
    <cellStyle builtinId="54" customBuiltin="true" name="Обычный 3 2 2 5" xfId="0"/>
    <cellStyle builtinId="54" customBuiltin="true" name="Обычный 3 2 2 5 2" xfId="0"/>
    <cellStyle builtinId="54" customBuiltin="true" name="Обычный 3 2 2 6" xfId="0"/>
    <cellStyle builtinId="54" customBuiltin="true" name="Обычный 3 2 2 6 2" xfId="0"/>
    <cellStyle builtinId="54" customBuiltin="true" name="Обычный 3 2 2 7" xfId="0"/>
    <cellStyle builtinId="54" customBuiltin="true" name="Обычный 3 2 2 7 2" xfId="0"/>
    <cellStyle builtinId="54" customBuiltin="true" name="Обычный 3 2 2 8" xfId="0"/>
    <cellStyle builtinId="54" customBuiltin="true" name="Обычный 3 2 3" xfId="0"/>
    <cellStyle builtinId="54" customBuiltin="true" name="Обычный 3 2 3 2" xfId="0"/>
    <cellStyle builtinId="54" customBuiltin="true" name="Обычный 3 2 3 2 2" xfId="0"/>
    <cellStyle builtinId="54" customBuiltin="true" name="Обычный 3 2 3 2 2 2" xfId="0"/>
    <cellStyle builtinId="54" customBuiltin="true" name="Обычный 3 2 3 2 2 2 2" xfId="0"/>
    <cellStyle builtinId="54" customBuiltin="true" name="Обычный 3 2 3 2 2 2 2 2" xfId="0"/>
    <cellStyle builtinId="54" customBuiltin="true" name="Обычный 3 2 3 2 2 2 3" xfId="0"/>
    <cellStyle builtinId="54" customBuiltin="true" name="Обычный 3 2 3 2 2 3" xfId="0"/>
    <cellStyle builtinId="54" customBuiltin="true" name="Обычный 3 2 3 2 2 3 2" xfId="0"/>
    <cellStyle builtinId="54" customBuiltin="true" name="Обычный 3 2 3 2 2 3 2 2" xfId="0"/>
    <cellStyle builtinId="54" customBuiltin="true" name="Обычный 3 2 3 2 2 3 3" xfId="0"/>
    <cellStyle builtinId="54" customBuiltin="true" name="Обычный 3 2 3 2 2 4" xfId="0"/>
    <cellStyle builtinId="54" customBuiltin="true" name="Обычный 3 2 3 2 2 4 2" xfId="0"/>
    <cellStyle builtinId="54" customBuiltin="true" name="Обычный 3 2 3 2 2 5" xfId="0"/>
    <cellStyle builtinId="54" customBuiltin="true" name="Обычный 3 2 3 2 3" xfId="0"/>
    <cellStyle builtinId="54" customBuiltin="true" name="Обычный 3 2 3 2 3 2" xfId="0"/>
    <cellStyle builtinId="54" customBuiltin="true" name="Обычный 3 2 3 2 3 2 2" xfId="0"/>
    <cellStyle builtinId="54" customBuiltin="true" name="Обычный 3 2 3 2 3 3" xfId="0"/>
    <cellStyle builtinId="54" customBuiltin="true" name="Обычный 3 2 3 2 4" xfId="0"/>
    <cellStyle builtinId="54" customBuiltin="true" name="Обычный 3 2 3 2 5" xfId="0"/>
    <cellStyle builtinId="54" customBuiltin="true" name="Обычный 3 2 3 2 5 2" xfId="0"/>
    <cellStyle builtinId="54" customBuiltin="true" name="Обычный 3 2 3 2 6" xfId="0"/>
    <cellStyle builtinId="54" customBuiltin="true" name="Обычный 3 2 3 3" xfId="0"/>
    <cellStyle builtinId="54" customBuiltin="true" name="Обычный 3 2 3 3 2" xfId="0"/>
    <cellStyle builtinId="54" customBuiltin="true" name="Обычный 3 2 3 3 2 2" xfId="0"/>
    <cellStyle builtinId="54" customBuiltin="true" name="Обычный 3 2 3 3 2 3" xfId="0"/>
    <cellStyle builtinId="54" customBuiltin="true" name="Обычный 3 2 3 3 2 3 2" xfId="0"/>
    <cellStyle builtinId="54" customBuiltin="true" name="Обычный 3 2 3 3 2 4" xfId="0"/>
    <cellStyle builtinId="54" customBuiltin="true" name="Обычный 3 2 3 3 3" xfId="0"/>
    <cellStyle builtinId="54" customBuiltin="true" name="Обычный 3 2 3 3 3 2" xfId="0"/>
    <cellStyle builtinId="54" customBuiltin="true" name="Обычный 3 2 3 3 3 2 2" xfId="0"/>
    <cellStyle builtinId="54" customBuiltin="true" name="Обычный 3 2 3 3 3 3" xfId="0"/>
    <cellStyle builtinId="54" customBuiltin="true" name="Обычный 3 2 3 3 4" xfId="0"/>
    <cellStyle builtinId="54" customBuiltin="true" name="Обычный 3 2 3 4" xfId="0"/>
    <cellStyle builtinId="54" customBuiltin="true" name="Обычный 3 2 3 4 2" xfId="0"/>
    <cellStyle builtinId="54" customBuiltin="true" name="Обычный 3 2 3 4 2 2" xfId="0"/>
    <cellStyle builtinId="54" customBuiltin="true" name="Обычный 3 2 3 4 2 2 2" xfId="0"/>
    <cellStyle builtinId="54" customBuiltin="true" name="Обычный 3 2 3 4 2 3" xfId="0"/>
    <cellStyle builtinId="54" customBuiltin="true" name="Обычный 3 2 3 4 3" xfId="0"/>
    <cellStyle builtinId="54" customBuiltin="true" name="Обычный 3 2 3 4 3 2" xfId="0"/>
    <cellStyle builtinId="54" customBuiltin="true" name="Обычный 3 2 3 4 3 2 2" xfId="0"/>
    <cellStyle builtinId="54" customBuiltin="true" name="Обычный 3 2 3 4 3 3" xfId="0"/>
    <cellStyle builtinId="54" customBuiltin="true" name="Обычный 3 2 3 4 4" xfId="0"/>
    <cellStyle builtinId="54" customBuiltin="true" name="Обычный 3 2 3 4 4 2" xfId="0"/>
    <cellStyle builtinId="54" customBuiltin="true" name="Обычный 3 2 3 4 5" xfId="0"/>
    <cellStyle builtinId="54" customBuiltin="true" name="Обычный 3 2 3 5" xfId="0"/>
    <cellStyle builtinId="54" customBuiltin="true" name="Обычный 3 2 3 5 2" xfId="0"/>
    <cellStyle builtinId="54" customBuiltin="true" name="Обычный 3 2 3 5 2 2" xfId="0"/>
    <cellStyle builtinId="54" customBuiltin="true" name="Обычный 3 2 3 5 3" xfId="0"/>
    <cellStyle builtinId="54" customBuiltin="true" name="Обычный 3 2 3 6" xfId="0"/>
    <cellStyle builtinId="54" customBuiltin="true" name="Обычный 3 2 3 7" xfId="0"/>
    <cellStyle builtinId="54" customBuiltin="true" name="Обычный 3 2 3 7 2" xfId="0"/>
    <cellStyle builtinId="54" customBuiltin="true" name="Обычный 3 2 3 8" xfId="0"/>
    <cellStyle builtinId="54" customBuiltin="true" name="Обычный 3 2 3_Приложение 1_акц_прайс-опт" xfId="0"/>
    <cellStyle builtinId="54" customBuiltin="true" name="Обычный 3 2 4" xfId="0"/>
    <cellStyle builtinId="54" customBuiltin="true" name="Обычный 3 2 4 2" xfId="0"/>
    <cellStyle builtinId="54" customBuiltin="true" name="Обычный 3 2 4 2 2" xfId="0"/>
    <cellStyle builtinId="54" customBuiltin="true" name="Обычный 3 2 4 2 2 2" xfId="0"/>
    <cellStyle builtinId="54" customBuiltin="true" name="Обычный 3 2 4 2 2 2 2" xfId="0"/>
    <cellStyle builtinId="54" customBuiltin="true" name="Обычный 3 2 4 2 2 2 2 2" xfId="0"/>
    <cellStyle builtinId="54" customBuiltin="true" name="Обычный 3 2 4 2 2 2 2 2 2" xfId="0"/>
    <cellStyle builtinId="54" customBuiltin="true" name="Обычный 3 2 4 2 2 2 2 2 2 2" xfId="0"/>
    <cellStyle builtinId="54" customBuiltin="true" name="Обычный 3 2 4 2 2 2 2 2 3" xfId="0"/>
    <cellStyle builtinId="54" customBuiltin="true" name="Обычный 3 2 4 2 2 2 2 3" xfId="0"/>
    <cellStyle builtinId="54" customBuiltin="true" name="Обычный 3 2 4 2 2 2 2 3 2" xfId="0"/>
    <cellStyle builtinId="54" customBuiltin="true" name="Обычный 3 2 4 2 2 2 2 3 2 2" xfId="0"/>
    <cellStyle builtinId="54" customBuiltin="true" name="Обычный 3 2 4 2 2 2 2 3 3" xfId="0"/>
    <cellStyle builtinId="54" customBuiltin="true" name="Обычный 3 2 4 2 2 2 2 4" xfId="0"/>
    <cellStyle builtinId="54" customBuiltin="true" name="Обычный 3 2 4 2 2 2 2 4 2" xfId="0"/>
    <cellStyle builtinId="54" customBuiltin="true" name="Обычный 3 2 4 2 2 2 2 5" xfId="0"/>
    <cellStyle builtinId="54" customBuiltin="true" name="Обычный 3 2 4 2 2 2 3" xfId="0"/>
    <cellStyle builtinId="54" customBuiltin="true" name="Обычный 3 2 4 2 2 2 3 2" xfId="0"/>
    <cellStyle builtinId="54" customBuiltin="true" name="Обычный 3 2 4 2 2 2 3 2 2" xfId="0"/>
    <cellStyle builtinId="54" customBuiltin="true" name="Обычный 3 2 4 2 2 2 3 3" xfId="0"/>
    <cellStyle builtinId="54" customBuiltin="true" name="Обычный 3 2 4 2 2 2 3 3 2" xfId="0"/>
    <cellStyle builtinId="54" customBuiltin="true" name="Обычный 3 2 4 2 2 2 3 4" xfId="0"/>
    <cellStyle builtinId="54" customBuiltin="true" name="Обычный 3 2 4 2 2 2 4" xfId="0"/>
    <cellStyle builtinId="54" customBuiltin="true" name="Обычный 3 2 4 2 2 2 4 2" xfId="0"/>
    <cellStyle builtinId="54" customBuiltin="true" name="Обычный 3 2 4 2 2 2 4 2 2" xfId="0"/>
    <cellStyle builtinId="54" customBuiltin="true" name="Обычный 3 2 4 2 2 2 4 3" xfId="0"/>
    <cellStyle builtinId="54" customBuiltin="true" name="Обычный 3 2 4 2 2 2 4 3 2" xfId="0"/>
    <cellStyle builtinId="54" customBuiltin="true" name="Обычный 3 2 4 2 2 2 4 4" xfId="0"/>
    <cellStyle builtinId="54" customBuiltin="true" name="Обычный 3 2 4 2 2 2 5" xfId="0"/>
    <cellStyle builtinId="54" customBuiltin="true" name="Обычный 3 2 4 2 2 2 5 2" xfId="0"/>
    <cellStyle builtinId="54" customBuiltin="true" name="Обычный 3 2 4 2 2 2 6" xfId="0"/>
    <cellStyle builtinId="54" customBuiltin="true" name="Обычный 3 2 4 2 2 2 6 2" xfId="0"/>
    <cellStyle builtinId="54" customBuiltin="true" name="Обычный 3 2 4 2 2 2 7" xfId="0"/>
    <cellStyle builtinId="54" customBuiltin="true" name="Обычный 3 2 4 2 2 3" xfId="0"/>
    <cellStyle builtinId="54" customBuiltin="true" name="Обычный 3 2 4 2 2 3 2" xfId="0"/>
    <cellStyle builtinId="54" customBuiltin="true" name="Обычный 3 2 4 2 2 3 2 2" xfId="0"/>
    <cellStyle builtinId="54" customBuiltin="true" name="Обычный 3 2 4 2 2 3 3" xfId="0"/>
    <cellStyle builtinId="54" customBuiltin="true" name="Обычный 3 2 4 2 2 3 3 2" xfId="0"/>
    <cellStyle builtinId="54" customBuiltin="true" name="Обычный 3 2 4 2 2 3 4" xfId="0"/>
    <cellStyle builtinId="54" customBuiltin="true" name="Обычный 3 2 4 2 2 4" xfId="0"/>
    <cellStyle builtinId="54" customBuiltin="true" name="Обычный 3 2 4 2 2 4 2" xfId="0"/>
    <cellStyle builtinId="54" customBuiltin="true" name="Обычный 3 2 4 2 2 4 2 2" xfId="0"/>
    <cellStyle builtinId="54" customBuiltin="true" name="Обычный 3 2 4 2 2 4 3" xfId="0"/>
    <cellStyle builtinId="54" customBuiltin="true" name="Обычный 3 2 4 2 2 5" xfId="0"/>
    <cellStyle builtinId="54" customBuiltin="true" name="Обычный 3 2 4 2 2 5 2" xfId="0"/>
    <cellStyle builtinId="54" customBuiltin="true" name="Обычный 3 2 4 2 2 6" xfId="0"/>
    <cellStyle builtinId="54" customBuiltin="true" name="Обычный 3 2 4 2 3" xfId="0"/>
    <cellStyle builtinId="54" customBuiltin="true" name="Обычный 3 2 4 2 3 2" xfId="0"/>
    <cellStyle builtinId="54" customBuiltin="true" name="Обычный 3 2 4 2 3 2 2" xfId="0"/>
    <cellStyle builtinId="54" customBuiltin="true" name="Обычный 3 2 4 2 3 2 2 2" xfId="0"/>
    <cellStyle builtinId="54" customBuiltin="true" name="Обычный 3 2 4 2 3 2 3" xfId="0"/>
    <cellStyle builtinId="54" customBuiltin="true" name="Обычный 3 2 4 2 3 3" xfId="0"/>
    <cellStyle builtinId="54" customBuiltin="true" name="Обычный 3 2 4 2 3 3 2" xfId="0"/>
    <cellStyle builtinId="54" customBuiltin="true" name="Обычный 3 2 4 2 3 3 2 2" xfId="0"/>
    <cellStyle builtinId="54" customBuiltin="true" name="Обычный 3 2 4 2 3 3 3" xfId="0"/>
    <cellStyle builtinId="54" customBuiltin="true" name="Обычный 3 2 4 2 3 4" xfId="0"/>
    <cellStyle builtinId="54" customBuiltin="true" name="Обычный 3 2 4 2 3 4 2" xfId="0"/>
    <cellStyle builtinId="54" customBuiltin="true" name="Обычный 3 2 4 2 3 5" xfId="0"/>
    <cellStyle builtinId="54" customBuiltin="true" name="Обычный 3 2 4 2 4" xfId="0"/>
    <cellStyle builtinId="54" customBuiltin="true" name="Обычный 3 2 4 2 4 2" xfId="0"/>
    <cellStyle builtinId="54" customBuiltin="true" name="Обычный 3 2 4 2 4 2 2" xfId="0"/>
    <cellStyle builtinId="54" customBuiltin="true" name="Обычный 3 2 4 2 4 2 2 2" xfId="0"/>
    <cellStyle builtinId="54" customBuiltin="true" name="Обычный 3 2 4 2 4 2 3" xfId="0"/>
    <cellStyle builtinId="54" customBuiltin="true" name="Обычный 3 2 4 2 4 3" xfId="0"/>
    <cellStyle builtinId="54" customBuiltin="true" name="Обычный 3 2 4 2 4 3 2" xfId="0"/>
    <cellStyle builtinId="54" customBuiltin="true" name="Обычный 3 2 4 2 4 3 2 2" xfId="0"/>
    <cellStyle builtinId="54" customBuiltin="true" name="Обычный 3 2 4 2 4 3 3" xfId="0"/>
    <cellStyle builtinId="54" customBuiltin="true" name="Обычный 3 2 4 2 4 4" xfId="0"/>
    <cellStyle builtinId="54" customBuiltin="true" name="Обычный 3 2 4 2 4 4 2" xfId="0"/>
    <cellStyle builtinId="54" customBuiltin="true" name="Обычный 3 2 4 2 4 5" xfId="0"/>
    <cellStyle builtinId="54" customBuiltin="true" name="Обычный 3 2 4 2 5" xfId="0"/>
    <cellStyle builtinId="54" customBuiltin="true" name="Обычный 3 2 4 2 5 2" xfId="0"/>
    <cellStyle builtinId="54" customBuiltin="true" name="Обычный 3 2 4 2 5 2 2" xfId="0"/>
    <cellStyle builtinId="54" customBuiltin="true" name="Обычный 3 2 4 2 5 3" xfId="0"/>
    <cellStyle builtinId="54" customBuiltin="true" name="Обычный 3 2 4 2 6" xfId="0"/>
    <cellStyle builtinId="54" customBuiltin="true" name="Обычный 3 2 4 2 6 2" xfId="0"/>
    <cellStyle builtinId="54" customBuiltin="true" name="Обычный 3 2 4 2 6 2 2" xfId="0"/>
    <cellStyle builtinId="54" customBuiltin="true" name="Обычный 3 2 4 2 6 3" xfId="0"/>
    <cellStyle builtinId="54" customBuiltin="true" name="Обычный 3 2 4 2 7" xfId="0"/>
    <cellStyle builtinId="54" customBuiltin="true" name="Обычный 3 2 4 2 7 2" xfId="0"/>
    <cellStyle builtinId="54" customBuiltin="true" name="Обычный 3 2 4 2 8" xfId="0"/>
    <cellStyle builtinId="54" customBuiltin="true" name="Обычный 3 2 4 3" xfId="0"/>
    <cellStyle builtinId="54" customBuiltin="true" name="Обычный 3 2 4 3 2" xfId="0"/>
    <cellStyle builtinId="54" customBuiltin="true" name="Обычный 3 2 4 3 2 2" xfId="0"/>
    <cellStyle builtinId="54" customBuiltin="true" name="Обычный 3 2 4 3 2 2 2" xfId="0"/>
    <cellStyle builtinId="54" customBuiltin="true" name="Обычный 3 2 4 3 2 3" xfId="0"/>
    <cellStyle builtinId="54" customBuiltin="true" name="Обычный 3 2 4 3 3" xfId="0"/>
    <cellStyle builtinId="54" customBuiltin="true" name="Обычный 3 2 4 3 3 2" xfId="0"/>
    <cellStyle builtinId="54" customBuiltin="true" name="Обычный 3 2 4 3 3 2 2" xfId="0"/>
    <cellStyle builtinId="54" customBuiltin="true" name="Обычный 3 2 4 3 3 3" xfId="0"/>
    <cellStyle builtinId="54" customBuiltin="true" name="Обычный 3 2 4 3 4" xfId="0"/>
    <cellStyle builtinId="54" customBuiltin="true" name="Обычный 3 2 4 3 4 2" xfId="0"/>
    <cellStyle builtinId="54" customBuiltin="true" name="Обычный 3 2 4 3 5" xfId="0"/>
    <cellStyle builtinId="54" customBuiltin="true" name="Обычный 3 2 4 4" xfId="0"/>
    <cellStyle builtinId="54" customBuiltin="true" name="Обычный 3 2 4 4 2" xfId="0"/>
    <cellStyle builtinId="54" customBuiltin="true" name="Обычный 3 2 4 4 2 2" xfId="0"/>
    <cellStyle builtinId="54" customBuiltin="true" name="Обычный 3 2 4 4 2 2 2" xfId="0"/>
    <cellStyle builtinId="54" customBuiltin="true" name="Обычный 3 2 4 4 2 2 2 2" xfId="0"/>
    <cellStyle builtinId="54" customBuiltin="true" name="Обычный 3 2 4 4 2 2 3" xfId="0"/>
    <cellStyle builtinId="54" customBuiltin="true" name="Обычный 3 2 4 4 2 3" xfId="0"/>
    <cellStyle builtinId="54" customBuiltin="true" name="Обычный 3 2 4 4 2 3 2" xfId="0"/>
    <cellStyle builtinId="54" customBuiltin="true" name="Обычный 3 2 4 4 2 3 2 2" xfId="0"/>
    <cellStyle builtinId="54" customBuiltin="true" name="Обычный 3 2 4 4 2 3 3" xfId="0"/>
    <cellStyle builtinId="54" customBuiltin="true" name="Обычный 3 2 4 4 2 4" xfId="0"/>
    <cellStyle builtinId="54" customBuiltin="true" name="Обычный 3 2 4 4 2 4 2" xfId="0"/>
    <cellStyle builtinId="54" customBuiltin="true" name="Обычный 3 2 4 4 2 5" xfId="0"/>
    <cellStyle builtinId="54" customBuiltin="true" name="Обычный 3 2 4 4 3" xfId="0"/>
    <cellStyle builtinId="54" customBuiltin="true" name="Обычный 3 2 4 4 3 2" xfId="0"/>
    <cellStyle builtinId="54" customBuiltin="true" name="Обычный 3 2 4 4 3 2 2" xfId="0"/>
    <cellStyle builtinId="54" customBuiltin="true" name="Обычный 3 2 4 4 3 2 2 2" xfId="0"/>
    <cellStyle builtinId="54" customBuiltin="true" name="Обычный 3 2 4 4 3 2 3" xfId="0"/>
    <cellStyle builtinId="54" customBuiltin="true" name="Обычный 3 2 4 4 3 3" xfId="0"/>
    <cellStyle builtinId="54" customBuiltin="true" name="Обычный 3 2 4 4 3 3 2" xfId="0"/>
    <cellStyle builtinId="54" customBuiltin="true" name="Обычный 3 2 4 4 3 4" xfId="0"/>
    <cellStyle builtinId="54" customBuiltin="true" name="Обычный 3 2 4 4 4" xfId="0"/>
    <cellStyle builtinId="54" customBuiltin="true" name="Обычный 3 2 4 4 4 2" xfId="0"/>
    <cellStyle builtinId="54" customBuiltin="true" name="Обычный 3 2 4 4 4 2 2" xfId="0"/>
    <cellStyle builtinId="54" customBuiltin="true" name="Обычный 3 2 4 4 4 2 2 2" xfId="0"/>
    <cellStyle builtinId="54" customBuiltin="true" name="Обычный 3 2 4 4 4 2 3" xfId="0"/>
    <cellStyle builtinId="54" customBuiltin="true" name="Обычный 3 2 4 4 4 3" xfId="0"/>
    <cellStyle builtinId="54" customBuiltin="true" name="Обычный 3 2 4 4 4 3 2" xfId="0"/>
    <cellStyle builtinId="54" customBuiltin="true" name="Обычный 3 2 4 4 4 3 2 2" xfId="0"/>
    <cellStyle builtinId="54" customBuiltin="true" name="Обычный 3 2 4 4 4 4" xfId="0"/>
    <cellStyle builtinId="54" customBuiltin="true" name="Обычный 3 2 4 4 4 4 2" xfId="0"/>
    <cellStyle builtinId="54" customBuiltin="true" name="Обычный 3 2 4 4 4 5" xfId="0"/>
    <cellStyle builtinId="54" customBuiltin="true" name="Обычный 3 2 4 4 4 6" xfId="0"/>
    <cellStyle builtinId="54" customBuiltin="true" name="Обычный 3 2 4 4 4 7" xfId="0"/>
    <cellStyle builtinId="54" customBuiltin="true" name="Обычный 3 2 4 4 4 9" xfId="0"/>
    <cellStyle builtinId="54" customBuiltin="true" name="Обычный 3 2 4 4 5" xfId="0"/>
    <cellStyle builtinId="54" customBuiltin="true" name="Обычный 3 2 4 4 5 2" xfId="0"/>
    <cellStyle builtinId="54" customBuiltin="true" name="Обычный 3 2 4 4 5 2 2" xfId="0"/>
    <cellStyle builtinId="54" customBuiltin="true" name="Обычный 3 2 4 4 5 3" xfId="0"/>
    <cellStyle builtinId="54" customBuiltin="true" name="Обычный 3 2 4 4 6" xfId="0"/>
    <cellStyle builtinId="54" customBuiltin="true" name="Обычный 3 2 4 4 6 2" xfId="0"/>
    <cellStyle builtinId="54" customBuiltin="true" name="Обычный 3 2 4 4 7" xfId="0"/>
    <cellStyle builtinId="54" customBuiltin="true" name="Обычный 3 2 4 5" xfId="0"/>
    <cellStyle builtinId="54" customBuiltin="true" name="Обычный 3 2 4 5 2" xfId="0"/>
    <cellStyle builtinId="54" customBuiltin="true" name="Обычный 3 2 4 5 2 2" xfId="0"/>
    <cellStyle builtinId="54" customBuiltin="true" name="Обычный 3 2 4 5 3" xfId="0"/>
    <cellStyle builtinId="54" customBuiltin="true" name="Обычный 3 2 4 6" xfId="0"/>
    <cellStyle builtinId="54" customBuiltin="true" name="Обычный 3 2 4 7" xfId="0"/>
    <cellStyle builtinId="54" customBuiltin="true" name="Обычный 3 2 4 7 2" xfId="0"/>
    <cellStyle builtinId="54" customBuiltin="true" name="Обычный 3 2 4 8" xfId="0"/>
    <cellStyle builtinId="54" customBuiltin="true" name="Обычный 3 2 5" xfId="0"/>
    <cellStyle builtinId="54" customBuiltin="true" name="Обычный 3 2 5 2" xfId="0"/>
    <cellStyle builtinId="54" customBuiltin="true" name="Обычный 3 2 5 2 2" xfId="0"/>
    <cellStyle builtinId="54" customBuiltin="true" name="Обычный 3 2 5 2 2 2" xfId="0"/>
    <cellStyle builtinId="54" customBuiltin="true" name="Обычный 3 2 5 2 3" xfId="0"/>
    <cellStyle builtinId="54" customBuiltin="true" name="Обычный 3 2 5 3" xfId="0"/>
    <cellStyle builtinId="54" customBuiltin="true" name="Обычный 3 2 5 3 2" xfId="0"/>
    <cellStyle builtinId="54" customBuiltin="true" name="Обычный 3 2 5 3 2 2" xfId="0"/>
    <cellStyle builtinId="54" customBuiltin="true" name="Обычный 3 2 5 3 3" xfId="0"/>
    <cellStyle builtinId="54" customBuiltin="true" name="Обычный 3 2 5 4" xfId="0"/>
    <cellStyle builtinId="54" customBuiltin="true" name="Обычный 3 2 5 4 2" xfId="0"/>
    <cellStyle builtinId="54" customBuiltin="true" name="Обычный 3 2 5 5" xfId="0"/>
    <cellStyle builtinId="54" customBuiltin="true" name="Обычный 3 2 6" xfId="0"/>
    <cellStyle builtinId="54" customBuiltin="true" name="Обычный 3 2 6 2" xfId="0"/>
    <cellStyle builtinId="54" customBuiltin="true" name="Обычный 3 2 6 2 2" xfId="0"/>
    <cellStyle builtinId="54" customBuiltin="true" name="Обычный 3 2 6 2 2 2" xfId="0"/>
    <cellStyle builtinId="54" customBuiltin="true" name="Обычный 3 2 6 2 2 3" xfId="0"/>
    <cellStyle builtinId="54" customBuiltin="true" name="Обычный 3 2 6 2 3" xfId="0"/>
    <cellStyle builtinId="54" customBuiltin="true" name="Обычный 3 2 6 3" xfId="0"/>
    <cellStyle builtinId="54" customBuiltin="true" name="Обычный 3 2 6 3 2" xfId="0"/>
    <cellStyle builtinId="54" customBuiltin="true" name="Обычный 3 2 6 3 2 2" xfId="0"/>
    <cellStyle builtinId="54" customBuiltin="true" name="Обычный 3 2 6 3 3" xfId="0"/>
    <cellStyle builtinId="54" customBuiltin="true" name="Обычный 3 2 6 4" xfId="0"/>
    <cellStyle builtinId="54" customBuiltin="true" name="Обычный 3 2 6 4 2" xfId="0"/>
    <cellStyle builtinId="54" customBuiltin="true" name="Обычный 3 2 6 5" xfId="0"/>
    <cellStyle builtinId="54" customBuiltin="true" name="Обычный 3 2 7" xfId="0"/>
    <cellStyle builtinId="54" customBuiltin="true" name="Обычный 3 2 7 2" xfId="0"/>
    <cellStyle builtinId="54" customBuiltin="true" name="Обычный 3 2 7 2 2" xfId="0"/>
    <cellStyle builtinId="54" customBuiltin="true" name="Обычный 3 2 7 3" xfId="0"/>
    <cellStyle builtinId="54" customBuiltin="true" name="Обычный 3 2 8" xfId="0"/>
    <cellStyle builtinId="54" customBuiltin="true" name="Обычный 3 2 8 2" xfId="0"/>
    <cellStyle builtinId="54" customBuiltin="true" name="Обычный 3 2 9" xfId="0"/>
    <cellStyle builtinId="54" customBuiltin="true" name="Обычный 3 2 9 2" xfId="0"/>
    <cellStyle builtinId="54" customBuiltin="true" name="Обычный 3 2_Приложение 1_акц_прайс-опт" xfId="0"/>
    <cellStyle builtinId="54" customBuiltin="true" name="Обычный 3 3" xfId="0"/>
    <cellStyle builtinId="54" customBuiltin="true" name="Обычный 3 3 2" xfId="0"/>
    <cellStyle builtinId="54" customBuiltin="true" name="Обычный 3 3 2 2" xfId="0"/>
    <cellStyle builtinId="54" customBuiltin="true" name="Обычный 3 3 2 2 2" xfId="0"/>
    <cellStyle builtinId="54" customBuiltin="true" name="Обычный 3 3 2 2 2 2" xfId="0"/>
    <cellStyle builtinId="54" customBuiltin="true" name="Обычный 3 3 2 2 2 2 2" xfId="0"/>
    <cellStyle builtinId="54" customBuiltin="true" name="Обычный 3 3 2 2 2 2 2 2" xfId="0"/>
    <cellStyle builtinId="54" customBuiltin="true" name="Обычный 3 3 2 2 2 2 3" xfId="0"/>
    <cellStyle builtinId="54" customBuiltin="true" name="Обычный 3 3 2 2 2 3" xfId="0"/>
    <cellStyle builtinId="54" customBuiltin="true" name="Обычный 3 3 2 2 2 3 2" xfId="0"/>
    <cellStyle builtinId="54" customBuiltin="true" name="Обычный 3 3 2 2 2 3 2 2" xfId="0"/>
    <cellStyle builtinId="54" customBuiltin="true" name="Обычный 3 3 2 2 2 3 3" xfId="0"/>
    <cellStyle builtinId="54" customBuiltin="true" name="Обычный 3 3 2 2 2 4" xfId="0"/>
    <cellStyle builtinId="54" customBuiltin="true" name="Обычный 3 3 2 2 2 4 2" xfId="0"/>
    <cellStyle builtinId="54" customBuiltin="true" name="Обычный 3 3 2 2 2 5" xfId="0"/>
    <cellStyle builtinId="54" customBuiltin="true" name="Обычный 3 3 2 2 3" xfId="0"/>
    <cellStyle builtinId="54" customBuiltin="true" name="Обычный 3 3 2 2 3 2" xfId="0"/>
    <cellStyle builtinId="54" customBuiltin="true" name="Обычный 3 3 2 2 3 2 2" xfId="0"/>
    <cellStyle builtinId="54" customBuiltin="true" name="Обычный 3 3 2 2 3 3" xfId="0"/>
    <cellStyle builtinId="54" customBuiltin="true" name="Обычный 3 3 2 2 4" xfId="0"/>
    <cellStyle builtinId="54" customBuiltin="true" name="Обычный 3 3 2 2 4 2" xfId="0"/>
    <cellStyle builtinId="54" customBuiltin="true" name="Обычный 3 3 2 2 4 2 2" xfId="0"/>
    <cellStyle builtinId="54" customBuiltin="true" name="Обычный 3 3 2 2 4 3" xfId="0"/>
    <cellStyle builtinId="54" customBuiltin="true" name="Обычный 3 3 2 2 5" xfId="0"/>
    <cellStyle builtinId="54" customBuiltin="true" name="Обычный 3 3 2 2 5 2" xfId="0"/>
    <cellStyle builtinId="54" customBuiltin="true" name="Обычный 3 3 2 2 6" xfId="0"/>
    <cellStyle builtinId="54" customBuiltin="true" name="Обычный 3 3 2 3" xfId="0"/>
    <cellStyle builtinId="54" customBuiltin="true" name="Обычный 3 3 2 3 2" xfId="0"/>
    <cellStyle builtinId="54" customBuiltin="true" name="Обычный 3 3 2 3 2 2" xfId="0"/>
    <cellStyle builtinId="54" customBuiltin="true" name="Обычный 3 3 2 3 2 2 2" xfId="0"/>
    <cellStyle builtinId="54" customBuiltin="true" name="Обычный 3 3 2 3 2 3" xfId="0"/>
    <cellStyle builtinId="54" customBuiltin="true" name="Обычный 3 3 2 3 3" xfId="0"/>
    <cellStyle builtinId="54" customBuiltin="true" name="Обычный 3 3 2 3 3 2" xfId="0"/>
    <cellStyle builtinId="54" customBuiltin="true" name="Обычный 3 3 2 3 3 2 2" xfId="0"/>
    <cellStyle builtinId="54" customBuiltin="true" name="Обычный 3 3 2 3 3 3" xfId="0"/>
    <cellStyle builtinId="54" customBuiltin="true" name="Обычный 3 3 2 3 4" xfId="0"/>
    <cellStyle builtinId="54" customBuiltin="true" name="Обычный 3 3 2 3 4 2" xfId="0"/>
    <cellStyle builtinId="54" customBuiltin="true" name="Обычный 3 3 2 3 5" xfId="0"/>
    <cellStyle builtinId="54" customBuiltin="true" name="Обычный 3 3 2 4" xfId="0"/>
    <cellStyle builtinId="54" customBuiltin="true" name="Обычный 3 3 2 4 2" xfId="0"/>
    <cellStyle builtinId="54" customBuiltin="true" name="Обычный 3 3 2 4 2 2" xfId="0"/>
    <cellStyle builtinId="54" customBuiltin="true" name="Обычный 3 3 2 4 3" xfId="0"/>
    <cellStyle builtinId="54" customBuiltin="true" name="Обычный 3 3 2 5" xfId="0"/>
    <cellStyle builtinId="54" customBuiltin="true" name="Обычный 3 3 2 5 2" xfId="0"/>
    <cellStyle builtinId="54" customBuiltin="true" name="Обычный 3 3 2 5 2 2" xfId="0"/>
    <cellStyle builtinId="54" customBuiltin="true" name="Обычный 3 3 2 5 3" xfId="0"/>
    <cellStyle builtinId="54" customBuiltin="true" name="Обычный 3 3 2 6" xfId="0"/>
    <cellStyle builtinId="54" customBuiltin="true" name="Обычный 3 3 2 6 2" xfId="0"/>
    <cellStyle builtinId="54" customBuiltin="true" name="Обычный 3 3 2 7" xfId="0"/>
    <cellStyle builtinId="54" customBuiltin="true" name="Обычный 3 3 3" xfId="0"/>
    <cellStyle builtinId="54" customBuiltin="true" name="Обычный 3 3 4" xfId="0"/>
    <cellStyle builtinId="54" customBuiltin="true" name="Обычный 3 3 4 2" xfId="0"/>
    <cellStyle builtinId="54" customBuiltin="true" name="Обычный 3 3 4 2 2" xfId="0"/>
    <cellStyle builtinId="54" customBuiltin="true" name="Обычный 3 3 4 2 2 2" xfId="0"/>
    <cellStyle builtinId="54" customBuiltin="true" name="Обычный 3 3 4 2 2 2 2" xfId="0"/>
    <cellStyle builtinId="54" customBuiltin="true" name="Обычный 3 3 4 2 2 3" xfId="0"/>
    <cellStyle builtinId="54" customBuiltin="true" name="Обычный 3 3 4 2 3" xfId="0"/>
    <cellStyle builtinId="54" customBuiltin="true" name="Обычный 3 3 4 2 3 2" xfId="0"/>
    <cellStyle builtinId="54" customBuiltin="true" name="Обычный 3 3 4 2 3 2 2" xfId="0"/>
    <cellStyle builtinId="54" customBuiltin="true" name="Обычный 3 3 4 2 3 3" xfId="0"/>
    <cellStyle builtinId="54" customBuiltin="true" name="Обычный 3 3 4 2 4" xfId="0"/>
    <cellStyle builtinId="54" customBuiltin="true" name="Обычный 3 3 4 2 4 2" xfId="0"/>
    <cellStyle builtinId="54" customBuiltin="true" name="Обычный 3 3 4 2 5" xfId="0"/>
    <cellStyle builtinId="54" customBuiltin="true" name="Обычный 3 3 4 3" xfId="0"/>
    <cellStyle builtinId="54" customBuiltin="true" name="Обычный 3 3 4 3 2" xfId="0"/>
    <cellStyle builtinId="54" customBuiltin="true" name="Обычный 3 3 4 3 2 2" xfId="0"/>
    <cellStyle builtinId="54" customBuiltin="true" name="Обычный 3 3 4 3 2 3" xfId="0"/>
    <cellStyle builtinId="54" customBuiltin="true" name="Обычный 3 3 4 3 3" xfId="0"/>
    <cellStyle builtinId="54" customBuiltin="true" name="Обычный 3 3 4 3 4" xfId="0"/>
    <cellStyle builtinId="54" customBuiltin="true" name="Обычный 3 3 4 4" xfId="0"/>
    <cellStyle builtinId="54" customBuiltin="true" name="Обычный 3 3 4 4 2" xfId="0"/>
    <cellStyle builtinId="54" customBuiltin="true" name="Обычный 3 3 4 4 2 2" xfId="0"/>
    <cellStyle builtinId="54" customBuiltin="true" name="Обычный 3 3 4 4 3" xfId="0"/>
    <cellStyle builtinId="54" customBuiltin="true" name="Обычный 3 3 4 5" xfId="0"/>
    <cellStyle builtinId="54" customBuiltin="true" name="Обычный 3 3 4 5 2" xfId="0"/>
    <cellStyle builtinId="54" customBuiltin="true" name="Обычный 3 3 4 6" xfId="0"/>
    <cellStyle builtinId="54" customBuiltin="true" name="Обычный 3 3 5" xfId="0"/>
    <cellStyle builtinId="54" customBuiltin="true" name="Обычный 3 3 6" xfId="0"/>
    <cellStyle builtinId="54" customBuiltin="true" name="Обычный 3 4" xfId="0"/>
    <cellStyle builtinId="54" customBuiltin="true" name="Обычный 3 4 10" xfId="0"/>
    <cellStyle builtinId="54" customBuiltin="true" name="Обычный 3 4 10 2" xfId="0"/>
    <cellStyle builtinId="54" customBuiltin="true" name="Обычный 3 4 10 2 2" xfId="0"/>
    <cellStyle builtinId="54" customBuiltin="true" name="Обычный 3 4 10 3" xfId="0"/>
    <cellStyle builtinId="54" customBuiltin="true" name="Обычный 3 4 10 3 2" xfId="0"/>
    <cellStyle builtinId="54" customBuiltin="true" name="Обычный 3 4 10 4" xfId="0"/>
    <cellStyle builtinId="54" customBuiltin="true" name="Обычный 3 4 10 5" xfId="0"/>
    <cellStyle builtinId="54" customBuiltin="true" name="Обычный 3 4 10 6" xfId="0"/>
    <cellStyle builtinId="54" customBuiltin="true" name="Обычный 3 4 11" xfId="0"/>
    <cellStyle builtinId="54" customBuiltin="true" name="Обычный 3 4 11 2" xfId="0"/>
    <cellStyle builtinId="54" customBuiltin="true" name="Обычный 3 4 11 3" xfId="0"/>
    <cellStyle builtinId="54" customBuiltin="true" name="Обычный 3 4 12" xfId="0"/>
    <cellStyle builtinId="54" customBuiltin="true" name="Обычный 3 4 12 2" xfId="0"/>
    <cellStyle builtinId="54" customBuiltin="true" name="Обычный 3 4 12 2 2" xfId="0"/>
    <cellStyle builtinId="54" customBuiltin="true" name="Обычный 3 4 12 3" xfId="0"/>
    <cellStyle builtinId="54" customBuiltin="true" name="Обычный 3 4 13" xfId="0"/>
    <cellStyle builtinId="54" customBuiltin="true" name="Обычный 3 4 13 2" xfId="0"/>
    <cellStyle builtinId="54" customBuiltin="true" name="Обычный 3 4 13 2 2" xfId="0"/>
    <cellStyle builtinId="54" customBuiltin="true" name="Обычный 3 4 13 3" xfId="0"/>
    <cellStyle builtinId="54" customBuiltin="true" name="Обычный 3 4 14" xfId="0"/>
    <cellStyle builtinId="54" customBuiltin="true" name="Обычный 3 4 14 2" xfId="0"/>
    <cellStyle builtinId="54" customBuiltin="true" name="Обычный 3 4 15" xfId="0"/>
    <cellStyle builtinId="54" customBuiltin="true" name="Обычный 3 4 15 2" xfId="0"/>
    <cellStyle builtinId="54" customBuiltin="true" name="Обычный 3 4 16" xfId="0"/>
    <cellStyle builtinId="54" customBuiltin="true" name="Обычный 3 4 16 2" xfId="0"/>
    <cellStyle builtinId="54" customBuiltin="true" name="Обычный 3 4 17" xfId="0"/>
    <cellStyle builtinId="54" customBuiltin="true" name="Обычный 3 4 17 2" xfId="0"/>
    <cellStyle builtinId="54" customBuiltin="true" name="Обычный 3 4 18" xfId="0"/>
    <cellStyle builtinId="54" customBuiltin="true" name="Обычный 3 4 18 2" xfId="0"/>
    <cellStyle builtinId="54" customBuiltin="true" name="Обычный 3 4 18 3" xfId="0"/>
    <cellStyle builtinId="54" customBuiltin="true" name="Обычный 3 4 18 4" xfId="0"/>
    <cellStyle builtinId="54" customBuiltin="true" name="Обычный 3 4 18 5" xfId="0"/>
    <cellStyle builtinId="54" customBuiltin="true" name="Обычный 3 4 18 6" xfId="0"/>
    <cellStyle builtinId="54" customBuiltin="true" name="Обычный 3 4 19" xfId="0"/>
    <cellStyle builtinId="54" customBuiltin="true" name="Обычный 3 4 2" xfId="0"/>
    <cellStyle builtinId="54" customBuiltin="true" name="Обычный 3 4 2 2" xfId="0"/>
    <cellStyle builtinId="54" customBuiltin="true" name="Обычный 3 4 2 2 2" xfId="0"/>
    <cellStyle builtinId="54" customBuiltin="true" name="Обычный 3 4 2 2 2 2" xfId="0"/>
    <cellStyle builtinId="54" customBuiltin="true" name="Обычный 3 4 2 2 2 2 2" xfId="0"/>
    <cellStyle builtinId="54" customBuiltin="true" name="Обычный 3 4 2 2 2 2 2 2" xfId="0"/>
    <cellStyle builtinId="54" customBuiltin="true" name="Обычный 3 4 2 2 2 2 2 2 2" xfId="0"/>
    <cellStyle builtinId="54" customBuiltin="true" name="Обычный 3 4 2 2 2 2 2 2 3" xfId="0"/>
    <cellStyle builtinId="54" customBuiltin="true" name="Обычный 3 4 2 2 2 2 2 2 4" xfId="0"/>
    <cellStyle builtinId="54" customBuiltin="true" name="Обычный 3 4 2 2 2 2 2 3" xfId="0"/>
    <cellStyle builtinId="54" customBuiltin="true" name="Обычный 3 4 2 2 2 2 2 3 2" xfId="0"/>
    <cellStyle builtinId="54" customBuiltin="true" name="Обычный 3 4 2 2 2 2 2 4" xfId="0"/>
    <cellStyle builtinId="54" customBuiltin="true" name="Обычный 3 4 2 2 2 2 2 5" xfId="0"/>
    <cellStyle builtinId="54" customBuiltin="true" name="Обычный 3 4 2 2 2 2 3" xfId="0"/>
    <cellStyle builtinId="54" customBuiltin="true" name="Обычный 3 4 2 2 2 2 4" xfId="0"/>
    <cellStyle builtinId="54" customBuiltin="true" name="Обычный 3 4 2 2 2 3" xfId="0"/>
    <cellStyle builtinId="54" customBuiltin="true" name="Обычный 3 4 2 2 2 3 2" xfId="0"/>
    <cellStyle builtinId="54" customBuiltin="true" name="Обычный 3 4 2 2 2 3 2 2" xfId="0"/>
    <cellStyle builtinId="54" customBuiltin="true" name="Обычный 3 4 2 2 2 3 3" xfId="0"/>
    <cellStyle builtinId="54" customBuiltin="true" name="Обычный 3 4 2 2 2 4" xfId="0"/>
    <cellStyle builtinId="54" customBuiltin="true" name="Обычный 3 4 2 2 2 4 2" xfId="0"/>
    <cellStyle builtinId="54" customBuiltin="true" name="Обычный 3 4 2 2 2 5" xfId="0"/>
    <cellStyle builtinId="54" customBuiltin="true" name="Обычный 3 4 2 2 3" xfId="0"/>
    <cellStyle builtinId="54" customBuiltin="true" name="Обычный 3 4 2 2 3 2" xfId="0"/>
    <cellStyle builtinId="54" customBuiltin="true" name="Обычный 3 4 2 2 3 2 2" xfId="0"/>
    <cellStyle builtinId="54" customBuiltin="true" name="Обычный 3 4 2 2 3 2 3" xfId="0"/>
    <cellStyle builtinId="54" customBuiltin="true" name="Обычный 3 4 2 2 3 2 4" xfId="0"/>
    <cellStyle builtinId="54" customBuiltin="true" name="Обычный 3 4 2 2 3 3" xfId="0"/>
    <cellStyle builtinId="54" customBuiltin="true" name="Обычный 3 4 2 2 3 4" xfId="0"/>
    <cellStyle builtinId="54" customBuiltin="true" name="Обычный 3 4 2 2 4" xfId="0"/>
    <cellStyle builtinId="54" customBuiltin="true" name="Обычный 3 4 2 2 4 2" xfId="0"/>
    <cellStyle builtinId="54" customBuiltin="true" name="Обычный 3 4 2 2 4 2 10" xfId="0"/>
    <cellStyle builtinId="54" customBuiltin="true" name="Обычный 3 4 2 2 4 2 2" xfId="0"/>
    <cellStyle builtinId="54" customBuiltin="true" name="Обычный 3 4 2 2 4 2 2 2" xfId="0"/>
    <cellStyle builtinId="54" customBuiltin="true" name="Обычный 3 4 2 2 4 2 3" xfId="0"/>
    <cellStyle builtinId="54" customBuiltin="true" name="Обычный 3 4 2 2 4 2 4" xfId="0"/>
    <cellStyle builtinId="54" customBuiltin="true" name="Обычный 3 4 2 2 4 2 5" xfId="0"/>
    <cellStyle builtinId="54" customBuiltin="true" name="Обычный 3 4 2 2 4 2 6" xfId="0"/>
    <cellStyle builtinId="54" customBuiltin="true" name="Обычный 3 4 2 2 4 2 7" xfId="0"/>
    <cellStyle builtinId="54" customBuiltin="true" name="Обычный 3 4 2 2 4 2 8" xfId="0"/>
    <cellStyle builtinId="54" customBuiltin="true" name="Обычный 3 4 2 2 4 2 8 2" xfId="0"/>
    <cellStyle builtinId="54" customBuiltin="true" name="Обычный 3 4 2 2 4 2 9" xfId="0"/>
    <cellStyle builtinId="54" customBuiltin="true" name="Обычный 3 4 2 2 4 3" xfId="0"/>
    <cellStyle builtinId="54" customBuiltin="true" name="Обычный 3 4 2 2 4 3 2" xfId="0"/>
    <cellStyle builtinId="54" customBuiltin="true" name="Обычный 3 4 2 2 4 3 3" xfId="0"/>
    <cellStyle builtinId="54" customBuiltin="true" name="Обычный 3 4 2 2 4 3 4" xfId="0"/>
    <cellStyle builtinId="54" customBuiltin="true" name="Обычный 3 4 2 2 4 3 5" xfId="0"/>
    <cellStyle builtinId="54" customBuiltin="true" name="Обычный 3 4 2 2 4 3 6" xfId="0"/>
    <cellStyle builtinId="54" customBuiltin="true" name="Обычный 3 4 2 2 4 3 7" xfId="0"/>
    <cellStyle builtinId="54" customBuiltin="true" name="Обычный 3 4 2 2 4 4" xfId="0"/>
    <cellStyle builtinId="54" customBuiltin="true" name="Обычный 3 4 2 2 4 5" xfId="0"/>
    <cellStyle builtinId="54" customBuiltin="true" name="Обычный 3 4 2 2 5" xfId="0"/>
    <cellStyle builtinId="54" customBuiltin="true" name="Обычный 3 4 2 2 5 2" xfId="0"/>
    <cellStyle builtinId="54" customBuiltin="true" name="Обычный 3 4 2 2 5 3" xfId="0"/>
    <cellStyle builtinId="54" customBuiltin="true" name="Обычный 3 4 2 2 6" xfId="0"/>
    <cellStyle builtinId="54" customBuiltin="true" name="Обычный 3 4 2 2 7" xfId="0"/>
    <cellStyle builtinId="54" customBuiltin="true" name="Обычный 3 4 2 3" xfId="0"/>
    <cellStyle builtinId="54" customBuiltin="true" name="Обычный 3 4 2 3 2" xfId="0"/>
    <cellStyle builtinId="54" customBuiltin="true" name="Обычный 3 4 2 3 2 2" xfId="0"/>
    <cellStyle builtinId="54" customBuiltin="true" name="Обычный 3 4 2 3 2 2 10" xfId="0"/>
    <cellStyle builtinId="54" customBuiltin="true" name="Обычный 3 4 2 3 2 2 10 2" xfId="0"/>
    <cellStyle builtinId="54" customBuiltin="true" name="Обычный 3 4 2 3 2 2 10 2 2" xfId="0"/>
    <cellStyle builtinId="54" customBuiltin="true" name="Обычный 3 4 2 3 2 2 10 2 2 2" xfId="0"/>
    <cellStyle builtinId="54" customBuiltin="true" name="Обычный 3 4 2 3 2 2 10 2 3" xfId="0"/>
    <cellStyle builtinId="54" customBuiltin="true" name="Обычный 3 4 2 3 2 2 10 3" xfId="0"/>
    <cellStyle builtinId="54" customBuiltin="true" name="Обычный 3 4 2 3 2 2 10 3 2" xfId="0"/>
    <cellStyle builtinId="54" customBuiltin="true" name="Обычный 3 4 2 3 2 2 10 4" xfId="0"/>
    <cellStyle builtinId="54" customBuiltin="true" name="Обычный 3 4 2 3 2 2 10 4 2" xfId="0"/>
    <cellStyle builtinId="54" customBuiltin="true" name="Обычный 3 4 2 3 2 2 10 4 2 2" xfId="0"/>
    <cellStyle builtinId="54" customBuiltin="true" name="Обычный 3 4 2 3 2 2 10 4 3" xfId="0"/>
    <cellStyle builtinId="54" customBuiltin="true" name="Обычный 3 4 2 3 2 2 10 5" xfId="0"/>
    <cellStyle builtinId="54" customBuiltin="true" name="Обычный 3 4 2 3 2 2 11" xfId="0"/>
    <cellStyle builtinId="54" customBuiltin="true" name="Обычный 3 4 2 3 2 2 11 2" xfId="0"/>
    <cellStyle builtinId="54" customBuiltin="true" name="Обычный 3 4 2 3 2 2 11 2 2" xfId="0"/>
    <cellStyle builtinId="54" customBuiltin="true" name="Обычный 3 4 2 3 2 2 11 3" xfId="0"/>
    <cellStyle builtinId="54" customBuiltin="true" name="Обычный 3 4 2 3 2 2 12" xfId="0"/>
    <cellStyle builtinId="54" customBuiltin="true" name="Обычный 3 4 2 3 2 2 12 2" xfId="0"/>
    <cellStyle builtinId="54" customBuiltin="true" name="Обычный 3 4 2 3 2 2 12 2 2" xfId="0"/>
    <cellStyle builtinId="54" customBuiltin="true" name="Обычный 3 4 2 3 2 2 12 3" xfId="0"/>
    <cellStyle builtinId="54" customBuiltin="true" name="Обычный 3 4 2 3 2 2 13" xfId="0"/>
    <cellStyle builtinId="54" customBuiltin="true" name="Обычный 3 4 2 3 2 2 14" xfId="0"/>
    <cellStyle builtinId="54" customBuiltin="true" name="Обычный 3 4 2 3 2 2 2" xfId="0"/>
    <cellStyle builtinId="54" customBuiltin="true" name="Обычный 3 4 2 3 2 2 2 2" xfId="0"/>
    <cellStyle builtinId="54" customBuiltin="true" name="Обычный 3 4 2 3 2 2 2 2 2" xfId="0"/>
    <cellStyle builtinId="54" customBuiltin="true" name="Обычный 3 4 2 3 2 2 2 3" xfId="0"/>
    <cellStyle builtinId="54" customBuiltin="true" name="Обычный 3 4 2 3 2 2 3" xfId="0"/>
    <cellStyle builtinId="54" customBuiltin="true" name="Обычный 3 4 2 3 2 2 3 2" xfId="0"/>
    <cellStyle builtinId="54" customBuiltin="true" name="Обычный 3 4 2 3 2 2 4" xfId="0"/>
    <cellStyle builtinId="54" customBuiltin="true" name="Обычный 3 4 2 3 2 2 4 2" xfId="0"/>
    <cellStyle builtinId="54" customBuiltin="true" name="Обычный 3 4 2 3 2 2 4 2 2" xfId="0"/>
    <cellStyle builtinId="54" customBuiltin="true" name="Обычный 3 4 2 3 2 2 4 2 2 2" xfId="0"/>
    <cellStyle builtinId="54" customBuiltin="true" name="Обычный 3 4 2 3 2 2 4 2 3" xfId="0"/>
    <cellStyle builtinId="54" customBuiltin="true" name="Обычный 3 4 2 3 2 2 4 3" xfId="0"/>
    <cellStyle builtinId="54" customBuiltin="true" name="Обычный 3 4 2 3 2 2 5" xfId="0"/>
    <cellStyle builtinId="54" customBuiltin="true" name="Обычный 3 4 2 3 2 2 5 2" xfId="0"/>
    <cellStyle builtinId="54" customBuiltin="true" name="Обычный 3 4 2 3 2 2 5 2 2" xfId="0"/>
    <cellStyle builtinId="54" customBuiltin="true" name="Обычный 3 4 2 3 2 2 5 3" xfId="0"/>
    <cellStyle builtinId="54" customBuiltin="true" name="Обычный 3 4 2 3 2 2 5 3 2" xfId="0"/>
    <cellStyle builtinId="54" customBuiltin="true" name="Обычный 3 4 2 3 2 2 5 4" xfId="0"/>
    <cellStyle builtinId="54" customBuiltin="true" name="Обычный 3 4 2 3 2 2 6" xfId="0"/>
    <cellStyle builtinId="54" customBuiltin="true" name="Обычный 3 4 2 3 2 2 6 2" xfId="0"/>
    <cellStyle builtinId="54" customBuiltin="true" name="Обычный 3 4 2 3 2 2 7" xfId="0"/>
    <cellStyle builtinId="54" customBuiltin="true" name="Обычный 3 4 2 3 2 2 7 2" xfId="0"/>
    <cellStyle builtinId="54" customBuiltin="true" name="Обычный 3 4 2 3 2 2 8" xfId="0"/>
    <cellStyle builtinId="54" customBuiltin="true" name="Обычный 3 4 2 3 2 2 8 2" xfId="0"/>
    <cellStyle builtinId="54" customBuiltin="true" name="Обычный 3 4 2 3 2 2 8 2 2" xfId="0"/>
    <cellStyle builtinId="54" customBuiltin="true" name="Обычный 3 4 2 3 2 2 8 3" xfId="0"/>
    <cellStyle builtinId="54" customBuiltin="true" name="Обычный 3 4 2 3 2 2 9" xfId="0"/>
    <cellStyle builtinId="54" customBuiltin="true" name="Обычный 3 4 2 3 2 2 9 2" xfId="0"/>
    <cellStyle builtinId="54" customBuiltin="true" name="Обычный 3 4 2 3 2 2 9 2 2" xfId="0"/>
    <cellStyle builtinId="54" customBuiltin="true" name="Обычный 3 4 2 3 2 2 9 2 2 2" xfId="0"/>
    <cellStyle builtinId="54" customBuiltin="true" name="Обычный 3 4 2 3 2 2 9 2 2 2 2" xfId="0"/>
    <cellStyle builtinId="54" customBuiltin="true" name="Обычный 3 4 2 3 2 2 9 2 2 3" xfId="0"/>
    <cellStyle builtinId="54" customBuiltin="true" name="Обычный 3 4 2 3 2 2 9 2 3" xfId="0"/>
    <cellStyle builtinId="54" customBuiltin="true" name="Обычный 3 4 2 3 2 2 9 2 3 2" xfId="0"/>
    <cellStyle builtinId="54" customBuiltin="true" name="Обычный 3 4 2 3 2 2 9 2 4" xfId="0"/>
    <cellStyle builtinId="54" customBuiltin="true" name="Обычный 3 4 2 3 2 2 9 2 4 2" xfId="0"/>
    <cellStyle builtinId="54" customBuiltin="true" name="Обычный 3 4 2 3 2 2 9 2 4 2 2" xfId="0"/>
    <cellStyle builtinId="54" customBuiltin="true" name="Обычный 3 4 2 3 2 2 9 2 4 3" xfId="0"/>
    <cellStyle builtinId="54" customBuiltin="true" name="Обычный 3 4 2 3 2 2 9 2 5" xfId="0"/>
    <cellStyle builtinId="54" customBuiltin="true" name="Обычный 3 4 2 3 2 2 9 3" xfId="0"/>
    <cellStyle builtinId="54" customBuiltin="true" name="Обычный 3 4 2 3 2 2 9 3 2" xfId="0"/>
    <cellStyle builtinId="54" customBuiltin="true" name="Обычный 3 4 2 3 2 2 9 3 2 2" xfId="0"/>
    <cellStyle builtinId="54" customBuiltin="true" name="Обычный 3 4 2 3 2 2 9 3 3" xfId="0"/>
    <cellStyle builtinId="54" customBuiltin="true" name="Обычный 3 4 2 3 2 2 9 4" xfId="0"/>
    <cellStyle builtinId="54" customBuiltin="true" name="Обычный 3 4 2 3 2 2 9 4 2" xfId="0"/>
    <cellStyle builtinId="54" customBuiltin="true" name="Обычный 3 4 2 3 2 2 9 5" xfId="0"/>
    <cellStyle builtinId="54" customBuiltin="true" name="Обычный 3 4 2 3 2 2 9 5 2" xfId="0"/>
    <cellStyle builtinId="54" customBuiltin="true" name="Обычный 3 4 2 3 2 2 9 5 2 2" xfId="0"/>
    <cellStyle builtinId="54" customBuiltin="true" name="Обычный 3 4 2 3 2 2 9 5 3" xfId="0"/>
    <cellStyle builtinId="54" customBuiltin="true" name="Обычный 3 4 2 3 2 2 9 6" xfId="0"/>
    <cellStyle builtinId="54" customBuiltin="true" name="Обычный 3 4 2 3 2 3" xfId="0"/>
    <cellStyle builtinId="54" customBuiltin="true" name="Обычный 3 4 2 3 2 4" xfId="0"/>
    <cellStyle builtinId="54" customBuiltin="true" name="Обычный 3 4 2 3 3" xfId="0"/>
    <cellStyle builtinId="54" customBuiltin="true" name="Обычный 3 4 2 3 3 2" xfId="0"/>
    <cellStyle builtinId="54" customBuiltin="true" name="Обычный 3 4 2 3 3 2 2" xfId="0"/>
    <cellStyle builtinId="54" customBuiltin="true" name="Обычный 3 4 2 3 3 3" xfId="0"/>
    <cellStyle builtinId="54" customBuiltin="true" name="Обычный 3 4 2 3 4" xfId="0"/>
    <cellStyle builtinId="54" customBuiltin="true" name="Обычный 3 4 2 3 4 2" xfId="0"/>
    <cellStyle builtinId="54" customBuiltin="true" name="Обычный 3 4 2 3 5" xfId="0"/>
    <cellStyle builtinId="54" customBuiltin="true" name="Обычный 3 4 2 4" xfId="0"/>
    <cellStyle builtinId="54" customBuiltin="true" name="Обычный 3 4 2 4 2" xfId="0"/>
    <cellStyle builtinId="54" customBuiltin="true" name="Обычный 3 4 2 4 2 2" xfId="0"/>
    <cellStyle builtinId="54" customBuiltin="true" name="Обычный 3 4 2 4 2 2 2" xfId="0"/>
    <cellStyle builtinId="54" customBuiltin="true" name="Обычный 3 4 2 4 2 3" xfId="0"/>
    <cellStyle builtinId="54" customBuiltin="true" name="Обычный 3 4 2 4 3" xfId="0"/>
    <cellStyle builtinId="54" customBuiltin="true" name="Обычный 3 4 2 4 3 2" xfId="0"/>
    <cellStyle builtinId="54" customBuiltin="true" name="Обычный 3 4 2 4 3 2 2" xfId="0"/>
    <cellStyle builtinId="54" customBuiltin="true" name="Обычный 3 4 2 4 3 3" xfId="0"/>
    <cellStyle builtinId="54" customBuiltin="true" name="Обычный 3 4 2 4 4" xfId="0"/>
    <cellStyle builtinId="54" customBuiltin="true" name="Обычный 3 4 2 4 4 2" xfId="0"/>
    <cellStyle builtinId="54" customBuiltin="true" name="Обычный 3 4 2 4 5" xfId="0"/>
    <cellStyle builtinId="54" customBuiltin="true" name="Обычный 3 4 2 5" xfId="0"/>
    <cellStyle builtinId="54" customBuiltin="true" name="Обычный 3 4 2 5 2" xfId="0"/>
    <cellStyle builtinId="54" customBuiltin="true" name="Обычный 3 4 2 5 2 2" xfId="0"/>
    <cellStyle builtinId="54" customBuiltin="true" name="Обычный 3 4 2 5 2 2 2" xfId="0"/>
    <cellStyle builtinId="54" customBuiltin="true" name="Обычный 3 4 2 5 2 2 2 2" xfId="0"/>
    <cellStyle builtinId="54" customBuiltin="true" name="Обычный 3 4 2 5 2 2 3" xfId="0"/>
    <cellStyle builtinId="54" customBuiltin="true" name="Обычный 3 4 2 5 2 2 3 2" xfId="0"/>
    <cellStyle builtinId="54" customBuiltin="true" name="Обычный 3 4 2 5 2 2 3 2 2" xfId="0"/>
    <cellStyle builtinId="54" customBuiltin="true" name="Обычный 3 4 2 5 2 2 3 2 2 2" xfId="0"/>
    <cellStyle builtinId="54" customBuiltin="true" name="Обычный 3 4 2 5 2 2 3 2 3" xfId="0"/>
    <cellStyle builtinId="54" customBuiltin="true" name="Обычный 3 4 2 5 2 2 3 3" xfId="0"/>
    <cellStyle builtinId="54" customBuiltin="true" name="Обычный 3 4 2 5 2 2 4" xfId="0"/>
    <cellStyle builtinId="54" customBuiltin="true" name="Обычный 3 4 2 5 2 2 5" xfId="0"/>
    <cellStyle builtinId="54" customBuiltin="true" name="Обычный 3 4 2 5 2 3" xfId="0"/>
    <cellStyle builtinId="54" customBuiltin="true" name="Обычный 3 4 2 5 2 4" xfId="0"/>
    <cellStyle builtinId="54" customBuiltin="true" name="Обычный 3 4 2 5 3" xfId="0"/>
    <cellStyle builtinId="54" customBuiltin="true" name="Обычный 3 4 2 5 3 2" xfId="0"/>
    <cellStyle builtinId="54" customBuiltin="true" name="Обычный 3 4 2 5 3 2 2" xfId="0"/>
    <cellStyle builtinId="54" customBuiltin="true" name="Обычный 3 4 2 5 3 3" xfId="0"/>
    <cellStyle builtinId="54" customBuiltin="true" name="Обычный 3 4 2 5 4" xfId="0"/>
    <cellStyle builtinId="54" customBuiltin="true" name="Обычный 3 4 2 5 4 2" xfId="0"/>
    <cellStyle builtinId="54" customBuiltin="true" name="Обычный 3 4 2 5 5" xfId="0"/>
    <cellStyle builtinId="54" customBuiltin="true" name="Обычный 3 4 2 6" xfId="0"/>
    <cellStyle builtinId="54" customBuiltin="true" name="Обычный 3 4 3" xfId="0"/>
    <cellStyle builtinId="54" customBuiltin="true" name="Обычный 3 4 3 2" xfId="0"/>
    <cellStyle builtinId="54" customBuiltin="true" name="Обычный 3 4 4" xfId="0"/>
    <cellStyle builtinId="54" customBuiltin="true" name="Обычный 3 4 4 2" xfId="0"/>
    <cellStyle builtinId="54" customBuiltin="true" name="Обычный 3 4 4 2 2" xfId="0"/>
    <cellStyle builtinId="54" customBuiltin="true" name="Обычный 3 4 4 2 3" xfId="0"/>
    <cellStyle builtinId="54" customBuiltin="true" name="Обычный 3 4 4 3" xfId="0"/>
    <cellStyle builtinId="54" customBuiltin="true" name="Обычный 3 4 4 3 2" xfId="0"/>
    <cellStyle builtinId="54" customBuiltin="true" name="Обычный 3 4 4 4" xfId="0"/>
    <cellStyle builtinId="54" customBuiltin="true" name="Обычный 3 4 4 4 2" xfId="0"/>
    <cellStyle builtinId="54" customBuiltin="true" name="Обычный 3 4 4 5" xfId="0"/>
    <cellStyle builtinId="54" customBuiltin="true" name="Обычный 3 4 5" xfId="0"/>
    <cellStyle builtinId="54" customBuiltin="true" name="Обычный 3 4 5 2" xfId="0"/>
    <cellStyle builtinId="54" customBuiltin="true" name="Обычный 3 4 6" xfId="0"/>
    <cellStyle builtinId="54" customBuiltin="true" name="Обычный 3 4 6 2" xfId="0"/>
    <cellStyle builtinId="54" customBuiltin="true" name="Обычный 3 4 6 2 2" xfId="0"/>
    <cellStyle builtinId="54" customBuiltin="true" name="Обычный 3 4 6 2 3" xfId="0"/>
    <cellStyle builtinId="54" customBuiltin="true" name="Обычный 3 4 6 3" xfId="0"/>
    <cellStyle builtinId="54" customBuiltin="true" name="Обычный 3 4 7" xfId="0"/>
    <cellStyle builtinId="54" customBuiltin="true" name="Обычный 3 4 7 2" xfId="0"/>
    <cellStyle builtinId="54" customBuiltin="true" name="Обычный 3 4 7 2 2" xfId="0"/>
    <cellStyle builtinId="54" customBuiltin="true" name="Обычный 3 4 7 2 2 2" xfId="0"/>
    <cellStyle builtinId="54" customBuiltin="true" name="Обычный 3 4 7 2 2 3" xfId="0"/>
    <cellStyle builtinId="54" customBuiltin="true" name="Обычный 3 4 7 2 3" xfId="0"/>
    <cellStyle builtinId="54" customBuiltin="true" name="Обычный 3 4 7 2 4" xfId="0"/>
    <cellStyle builtinId="54" customBuiltin="true" name="Обычный 3 4 7 3" xfId="0"/>
    <cellStyle builtinId="54" customBuiltin="true" name="Обычный 3 4 7 3 2" xfId="0"/>
    <cellStyle builtinId="54" customBuiltin="true" name="Обычный 3 4 7 4" xfId="0"/>
    <cellStyle builtinId="54" customBuiltin="true" name="Обычный 3 4 8" xfId="0"/>
    <cellStyle builtinId="54" customBuiltin="true" name="Обычный 3 4 8 2" xfId="0"/>
    <cellStyle builtinId="54" customBuiltin="true" name="Обычный 3 4 9" xfId="0"/>
    <cellStyle builtinId="54" customBuiltin="true" name="Обычный 3 4 9 2" xfId="0"/>
    <cellStyle builtinId="54" customBuiltin="true" name="Обычный 3 5" xfId="0"/>
    <cellStyle builtinId="54" customBuiltin="true" name="Обычный 3 5 2" xfId="0"/>
    <cellStyle builtinId="54" customBuiltin="true" name="Обычный 3 5 3" xfId="0"/>
    <cellStyle builtinId="54" customBuiltin="true" name="Обычный 3 6" xfId="0"/>
    <cellStyle builtinId="54" customBuiltin="true" name="Обычный 3 6 2" xfId="0"/>
    <cellStyle builtinId="54" customBuiltin="true" name="Обычный 3 6 2 2" xfId="0"/>
    <cellStyle builtinId="54" customBuiltin="true" name="Обычный 3 6 2 2 2" xfId="0"/>
    <cellStyle builtinId="54" customBuiltin="true" name="Обычный 3 6 2 3" xfId="0"/>
    <cellStyle builtinId="54" customBuiltin="true" name="Обычный 3 6 3" xfId="0"/>
    <cellStyle builtinId="54" customBuiltin="true" name="Обычный 3 6 3 2" xfId="0"/>
    <cellStyle builtinId="54" customBuiltin="true" name="Обычный 3 6 4" xfId="0"/>
    <cellStyle builtinId="54" customBuiltin="true" name="Обычный 3 6 4 2" xfId="0"/>
    <cellStyle builtinId="54" customBuiltin="true" name="Обычный 3 6 4 2 2" xfId="0"/>
    <cellStyle builtinId="54" customBuiltin="true" name="Обычный 3 6 4 3" xfId="0"/>
    <cellStyle builtinId="54" customBuiltin="true" name="Обычный 3 6 5" xfId="0"/>
    <cellStyle builtinId="54" customBuiltin="true" name="Обычный 3 6 5 2" xfId="0"/>
    <cellStyle builtinId="54" customBuiltin="true" name="Обычный 3 6 6" xfId="0"/>
    <cellStyle builtinId="54" customBuiltin="true" name="Обычный 3 7" xfId="0"/>
    <cellStyle builtinId="54" customBuiltin="true" name="Обычный 3 7 2" xfId="0"/>
    <cellStyle builtinId="54" customBuiltin="true" name="Обычный 3 7 2 2" xfId="0"/>
    <cellStyle builtinId="54" customBuiltin="true" name="Обычный 3 7 3" xfId="0"/>
    <cellStyle builtinId="54" customBuiltin="true" name="Обычный 3 7 3 2" xfId="0"/>
    <cellStyle builtinId="54" customBuiltin="true" name="Обычный 3 7 4" xfId="0"/>
    <cellStyle builtinId="54" customBuiltin="true" name="Обычный 3 7 4 2" xfId="0"/>
    <cellStyle builtinId="54" customBuiltin="true" name="Обычный 3 7 5" xfId="0"/>
    <cellStyle builtinId="54" customBuiltin="true" name="Обычный 3 8" xfId="0"/>
    <cellStyle builtinId="54" customBuiltin="true" name="Обычный 30" xfId="0"/>
    <cellStyle builtinId="54" customBuiltin="true" name="Обычный 30 2" xfId="0"/>
    <cellStyle builtinId="54" customBuiltin="true" name="Обычный 30 2 2" xfId="0"/>
    <cellStyle builtinId="54" customBuiltin="true" name="Обычный 30 3" xfId="0"/>
    <cellStyle builtinId="54" customBuiltin="true" name="Обычный 30 3 2" xfId="0"/>
    <cellStyle builtinId="54" customBuiltin="true" name="Обычный 30 3 3" xfId="0"/>
    <cellStyle builtinId="54" customBuiltin="true" name="Обычный 31" xfId="0"/>
    <cellStyle builtinId="54" customBuiltin="true" name="Обычный 31 2" xfId="0"/>
    <cellStyle builtinId="54" customBuiltin="true" name="Обычный 32" xfId="0"/>
    <cellStyle builtinId="54" customBuiltin="true" name="Обычный 32 2" xfId="0"/>
    <cellStyle builtinId="54" customBuiltin="true" name="Обычный 33" xfId="0"/>
    <cellStyle builtinId="54" customBuiltin="true" name="Обычный 34" xfId="0"/>
    <cellStyle builtinId="54" customBuiltin="true" name="Обычный 34 2" xfId="0"/>
    <cellStyle builtinId="54" customBuiltin="true" name="Обычный 35" xfId="0"/>
    <cellStyle builtinId="54" customBuiltin="true" name="Обычный 35 2" xfId="0"/>
    <cellStyle builtinId="54" customBuiltin="true" name="Обычный 35 2 2" xfId="0"/>
    <cellStyle builtinId="54" customBuiltin="true" name="Обычный 35 2 3" xfId="0"/>
    <cellStyle builtinId="54" customBuiltin="true" name="Обычный 35 3" xfId="0"/>
    <cellStyle builtinId="54" customBuiltin="true" name="Обычный 35 3 2" xfId="0"/>
    <cellStyle builtinId="54" customBuiltin="true" name="Обычный 36" xfId="0"/>
    <cellStyle builtinId="54" customBuiltin="true" name="Обычный 36 2" xfId="0"/>
    <cellStyle builtinId="54" customBuiltin="true" name="Обычный 37" xfId="0"/>
    <cellStyle builtinId="54" customBuiltin="true" name="Обычный 38" xfId="0"/>
    <cellStyle builtinId="54" customBuiltin="true" name="Обычный 38 2" xfId="0"/>
    <cellStyle builtinId="54" customBuiltin="true" name="Обычный 38 2 2" xfId="0"/>
    <cellStyle builtinId="54" customBuiltin="true" name="Обычный 38 3" xfId="0"/>
    <cellStyle builtinId="54" customBuiltin="true" name="Обычный 39" xfId="0"/>
    <cellStyle builtinId="54" customBuiltin="true" name="Обычный 4" xfId="0"/>
    <cellStyle builtinId="54" customBuiltin="true" name="Обычный 4 10" xfId="0"/>
    <cellStyle builtinId="54" customBuiltin="true" name="Обычный 4 11" xfId="0"/>
    <cellStyle builtinId="54" customBuiltin="true" name="Обычный 4 12" xfId="0"/>
    <cellStyle builtinId="54" customBuiltin="true" name="Обычный 4 13" xfId="0"/>
    <cellStyle builtinId="54" customBuiltin="true" name="Обычный 4 13 2" xfId="0"/>
    <cellStyle builtinId="54" customBuiltin="true" name="Обычный 4 14" xfId="0"/>
    <cellStyle builtinId="54" customBuiltin="true" name="Обычный 4 15" xfId="0"/>
    <cellStyle builtinId="54" customBuiltin="true" name="Обычный 4 16" xfId="0"/>
    <cellStyle builtinId="54" customBuiltin="true" name="Обычный 4 17" xfId="0"/>
    <cellStyle builtinId="54" customBuiltin="true" name="Обычный 4 18" xfId="0"/>
    <cellStyle builtinId="54" customBuiltin="true" name="Обычный 4 19" xfId="0"/>
    <cellStyle builtinId="54" customBuiltin="true" name="Обычный 4 2" xfId="0"/>
    <cellStyle builtinId="54" customBuiltin="true" name="Обычный 4 2 10" xfId="0"/>
    <cellStyle builtinId="54" customBuiltin="true" name="Обычный 4 2 2" xfId="0"/>
    <cellStyle builtinId="54" customBuiltin="true" name="Обычный 4 2 2 2" xfId="0"/>
    <cellStyle builtinId="54" customBuiltin="true" name="Обычный 4 2 2 2 10" xfId="0"/>
    <cellStyle builtinId="54" customBuiltin="true" name="Обычный 4 2 2 2 11" xfId="0"/>
    <cellStyle builtinId="54" customBuiltin="true" name="Обычный 4 2 2 2 12" xfId="0"/>
    <cellStyle builtinId="54" customBuiltin="true" name="Обычный 4 2 2 2 13" xfId="0"/>
    <cellStyle builtinId="54" customBuiltin="true" name="Обычный 4 2 2 2 13 2" xfId="0"/>
    <cellStyle builtinId="54" customBuiltin="true" name="Обычный 4 2 2 2 14" xfId="0"/>
    <cellStyle builtinId="54" customBuiltin="true" name="Обычный 4 2 2 2 15" xfId="0"/>
    <cellStyle builtinId="54" customBuiltin="true" name="Обычный 4 2 2 2 16" xfId="0"/>
    <cellStyle builtinId="54" customBuiltin="true" name="Обычный 4 2 2 2 17" xfId="0"/>
    <cellStyle builtinId="54" customBuiltin="true" name="Обычный 4 2 2 2 2" xfId="0"/>
    <cellStyle builtinId="54" customBuiltin="true" name="Обычный 4 2 2 2 2 2" xfId="0"/>
    <cellStyle builtinId="54" customBuiltin="true" name="Обычный 4 2 2 2 3" xfId="0"/>
    <cellStyle builtinId="54" customBuiltin="true" name="Обычный 4 2 2 2 3 2" xfId="0"/>
    <cellStyle builtinId="54" customBuiltin="true" name="Обычный 4 2 2 2 4" xfId="0"/>
    <cellStyle builtinId="54" customBuiltin="true" name="Обычный 4 2 2 2 4 2" xfId="0"/>
    <cellStyle builtinId="54" customBuiltin="true" name="Обычный 4 2 2 2 5" xfId="0"/>
    <cellStyle builtinId="54" customBuiltin="true" name="Обычный 4 2 2 2 6" xfId="0"/>
    <cellStyle builtinId="54" customBuiltin="true" name="Обычный 4 2 2 2 7" xfId="0"/>
    <cellStyle builtinId="54" customBuiltin="true" name="Обычный 4 2 2 2 8" xfId="0"/>
    <cellStyle builtinId="54" customBuiltin="true" name="Обычный 4 2 2 2 9" xfId="0"/>
    <cellStyle builtinId="54" customBuiltin="true" name="Обычный 4 2 2 3" xfId="0"/>
    <cellStyle builtinId="54" customBuiltin="true" name="Обычный 4 2 2 4" xfId="0"/>
    <cellStyle builtinId="54" customBuiltin="true" name="Обычный 4 2 2 5" xfId="0"/>
    <cellStyle builtinId="54" customBuiltin="true" name="Обычный 4 2 3" xfId="0"/>
    <cellStyle builtinId="54" customBuiltin="true" name="Обычный 4 2 3 2" xfId="0"/>
    <cellStyle builtinId="54" customBuiltin="true" name="Обычный 4 2 4" xfId="0"/>
    <cellStyle builtinId="54" customBuiltin="true" name="Обычный 4 2 4 2" xfId="0"/>
    <cellStyle builtinId="54" customBuiltin="true" name="Обычный 4 2 5" xfId="0"/>
    <cellStyle builtinId="54" customBuiltin="true" name="Обычный 4 2 6" xfId="0"/>
    <cellStyle builtinId="54" customBuiltin="true" name="Обычный 4 2 6 2" xfId="0"/>
    <cellStyle builtinId="54" customBuiltin="true" name="Обычный 4 2 7" xfId="0"/>
    <cellStyle builtinId="54" customBuiltin="true" name="Обычный 4 2 8" xfId="0"/>
    <cellStyle builtinId="54" customBuiltin="true" name="Обычный 4 2 8 2" xfId="0"/>
    <cellStyle builtinId="54" customBuiltin="true" name="Обычный 4 2 8 3" xfId="0"/>
    <cellStyle builtinId="54" customBuiltin="true" name="Обычный 4 2 9" xfId="0"/>
    <cellStyle builtinId="54" customBuiltin="true" name="Обычный 4 20" xfId="0"/>
    <cellStyle builtinId="54" customBuiltin="true" name="Обычный 4 21" xfId="0"/>
    <cellStyle builtinId="54" customBuiltin="true" name="Обычный 4 3" xfId="0"/>
    <cellStyle builtinId="54" customBuiltin="true" name="Обычный 4 3 10" xfId="0"/>
    <cellStyle builtinId="54" customBuiltin="true" name="Обычный 4 3 11" xfId="0"/>
    <cellStyle builtinId="54" customBuiltin="true" name="Обычный 4 3 12" xfId="0"/>
    <cellStyle builtinId="54" customBuiltin="true" name="Обычный 4 3 2" xfId="0"/>
    <cellStyle builtinId="54" customBuiltin="true" name="Обычный 4 3 2 2" xfId="0"/>
    <cellStyle builtinId="54" customBuiltin="true" name="Обычный 4 3 2 2 2" xfId="0"/>
    <cellStyle builtinId="54" customBuiltin="true" name="Обычный 4 3 2 2 2 2" xfId="0"/>
    <cellStyle builtinId="54" customBuiltin="true" name="Обычный 4 3 2 2 2 2 2" xfId="0"/>
    <cellStyle builtinId="54" customBuiltin="true" name="Обычный 4 3 2 2 2 3" xfId="0"/>
    <cellStyle builtinId="54" customBuiltin="true" name="Обычный 4 3 2 2 3" xfId="0"/>
    <cellStyle builtinId="54" customBuiltin="true" name="Обычный 4 3 2 2 3 2" xfId="0"/>
    <cellStyle builtinId="54" customBuiltin="true" name="Обычный 4 3 2 2 3 2 2" xfId="0"/>
    <cellStyle builtinId="54" customBuiltin="true" name="Обычный 4 3 2 2 3 3" xfId="0"/>
    <cellStyle builtinId="54" customBuiltin="true" name="Обычный 4 3 2 2 4" xfId="0"/>
    <cellStyle builtinId="54" customBuiltin="true" name="Обычный 4 3 2 2 4 2" xfId="0"/>
    <cellStyle builtinId="54" customBuiltin="true" name="Обычный 4 3 2 2 5" xfId="0"/>
    <cellStyle builtinId="54" customBuiltin="true" name="Обычный 4 3 2 3" xfId="0"/>
    <cellStyle builtinId="54" customBuiltin="true" name="Обычный 4 3 2 3 2" xfId="0"/>
    <cellStyle builtinId="54" customBuiltin="true" name="Обычный 4 3 2 3 2 2" xfId="0"/>
    <cellStyle builtinId="54" customBuiltin="true" name="Обычный 4 3 2 3 3" xfId="0"/>
    <cellStyle builtinId="54" customBuiltin="true" name="Обычный 4 3 2 4" xfId="0"/>
    <cellStyle builtinId="54" customBuiltin="true" name="Обычный 4 3 2 4 2" xfId="0"/>
    <cellStyle builtinId="54" customBuiltin="true" name="Обычный 4 3 2 4 2 2" xfId="0"/>
    <cellStyle builtinId="54" customBuiltin="true" name="Обычный 4 3 2 4 3" xfId="0"/>
    <cellStyle builtinId="54" customBuiltin="true" name="Обычный 4 3 2 5" xfId="0"/>
    <cellStyle builtinId="54" customBuiltin="true" name="Обычный 4 3 2 5 2" xfId="0"/>
    <cellStyle builtinId="54" customBuiltin="true" name="Обычный 4 3 2 6" xfId="0"/>
    <cellStyle builtinId="54" customBuiltin="true" name="Обычный 4 3 3" xfId="0"/>
    <cellStyle builtinId="54" customBuiltin="true" name="Обычный 4 3 3 2" xfId="0"/>
    <cellStyle builtinId="54" customBuiltin="true" name="Обычный 4 3 3 2 2" xfId="0"/>
    <cellStyle builtinId="54" customBuiltin="true" name="Обычный 4 3 3 2 2 2" xfId="0"/>
    <cellStyle builtinId="54" customBuiltin="true" name="Обычный 4 3 3 2 3" xfId="0"/>
    <cellStyle builtinId="54" customBuiltin="true" name="Обычный 4 3 3 3" xfId="0"/>
    <cellStyle builtinId="54" customBuiltin="true" name="Обычный 4 3 3 3 2" xfId="0"/>
    <cellStyle builtinId="54" customBuiltin="true" name="Обычный 4 3 3 3 2 2" xfId="0"/>
    <cellStyle builtinId="54" customBuiltin="true" name="Обычный 4 3 3 3 3" xfId="0"/>
    <cellStyle builtinId="54" customBuiltin="true" name="Обычный 4 3 3 4" xfId="0"/>
    <cellStyle builtinId="54" customBuiltin="true" name="Обычный 4 3 3 4 2" xfId="0"/>
    <cellStyle builtinId="54" customBuiltin="true" name="Обычный 4 3 3 5" xfId="0"/>
    <cellStyle builtinId="54" customBuiltin="true" name="Обычный 4 3 4" xfId="0"/>
    <cellStyle builtinId="54" customBuiltin="true" name="Обычный 4 3 4 2" xfId="0"/>
    <cellStyle builtinId="54" customBuiltin="true" name="Обычный 4 3 4 2 2" xfId="0"/>
    <cellStyle builtinId="54" customBuiltin="true" name="Обычный 4 3 4 3" xfId="0"/>
    <cellStyle builtinId="54" customBuiltin="true" name="Обычный 4 3 5" xfId="0"/>
    <cellStyle builtinId="54" customBuiltin="true" name="Обычный 4 3 5 2" xfId="0"/>
    <cellStyle builtinId="54" customBuiltin="true" name="Обычный 4 3 5 2 2" xfId="0"/>
    <cellStyle builtinId="54" customBuiltin="true" name="Обычный 4 3 5 3" xfId="0"/>
    <cellStyle builtinId="54" customBuiltin="true" name="Обычный 4 3 6" xfId="0"/>
    <cellStyle builtinId="54" customBuiltin="true" name="Обычный 4 3 6 2" xfId="0"/>
    <cellStyle builtinId="54" customBuiltin="true" name="Обычный 4 3 6 3" xfId="0"/>
    <cellStyle builtinId="54" customBuiltin="true" name="Обычный 4 3 7" xfId="0"/>
    <cellStyle builtinId="54" customBuiltin="true" name="Обычный 4 3 8" xfId="0"/>
    <cellStyle builtinId="54" customBuiltin="true" name="Обычный 4 3 9" xfId="0"/>
    <cellStyle builtinId="54" customBuiltin="true" name="Обычный 4 4" xfId="0"/>
    <cellStyle builtinId="54" customBuiltin="true" name="Обычный 4 4 2" xfId="0"/>
    <cellStyle builtinId="54" customBuiltin="true" name="Обычный 4 5" xfId="0"/>
    <cellStyle builtinId="54" customBuiltin="true" name="Обычный 4 5 2" xfId="0"/>
    <cellStyle builtinId="54" customBuiltin="true" name="Обычный 4 6" xfId="0"/>
    <cellStyle builtinId="54" customBuiltin="true" name="Обычный 4 6 2" xfId="0"/>
    <cellStyle builtinId="54" customBuiltin="true" name="Обычный 4 7" xfId="0"/>
    <cellStyle builtinId="54" customBuiltin="true" name="Обычный 4 7 2" xfId="0"/>
    <cellStyle builtinId="54" customBuiltin="true" name="Обычный 4 8" xfId="0"/>
    <cellStyle builtinId="54" customBuiltin="true" name="Обычный 4 8 2" xfId="0"/>
    <cellStyle builtinId="54" customBuiltin="true" name="Обычный 4 9" xfId="0"/>
    <cellStyle builtinId="54" customBuiltin="true" name="Обычный 4 9 2" xfId="0"/>
    <cellStyle builtinId="54" customBuiltin="true" name="Обычный 40" xfId="0"/>
    <cellStyle builtinId="54" customBuiltin="true" name="Обычный 41" xfId="0"/>
    <cellStyle builtinId="54" customBuiltin="true" name="Обычный 42" xfId="0"/>
    <cellStyle builtinId="54" customBuiltin="true" name="Обычный 42 2" xfId="0"/>
    <cellStyle builtinId="54" customBuiltin="true" name="Обычный 42 3" xfId="0"/>
    <cellStyle builtinId="54" customBuiltin="true" name="Обычный 43" xfId="0"/>
    <cellStyle builtinId="54" customBuiltin="true" name="Обычный 44" xfId="0"/>
    <cellStyle builtinId="54" customBuiltin="true" name="Обычный 44 2" xfId="0"/>
    <cellStyle builtinId="54" customBuiltin="true" name="Обычный 44 2 2" xfId="0"/>
    <cellStyle builtinId="54" customBuiltin="true" name="Обычный 44 2 3" xfId="0"/>
    <cellStyle builtinId="54" customBuiltin="true" name="Обычный 44 2 4" xfId="0"/>
    <cellStyle builtinId="54" customBuiltin="true" name="Обычный 45" xfId="0"/>
    <cellStyle builtinId="54" customBuiltin="true" name="Обычный 46" xfId="0"/>
    <cellStyle builtinId="54" customBuiltin="true" name="Обычный 47" xfId="0"/>
    <cellStyle builtinId="54" customBuiltin="true" name="Обычный 48" xfId="0"/>
    <cellStyle builtinId="54" customBuiltin="true" name="Обычный 48 2" xfId="0"/>
    <cellStyle builtinId="54" customBuiltin="true" name="Обычный 49" xfId="0"/>
    <cellStyle builtinId="54" customBuiltin="true" name="Обычный 5" xfId="0"/>
    <cellStyle builtinId="54" customBuiltin="true" name="Обычный 5 10" xfId="0"/>
    <cellStyle builtinId="54" customBuiltin="true" name="Обычный 5 10 2" xfId="0"/>
    <cellStyle builtinId="54" customBuiltin="true" name="Обычный 5 10 2 2" xfId="0"/>
    <cellStyle builtinId="54" customBuiltin="true" name="Обычный 5 10 3" xfId="0"/>
    <cellStyle builtinId="54" customBuiltin="true" name="Обычный 5 10 4" xfId="0"/>
    <cellStyle builtinId="54" customBuiltin="true" name="Обычный 5 10 4 2" xfId="0"/>
    <cellStyle builtinId="54" customBuiltin="true" name="Обычный 5 10 5" xfId="0"/>
    <cellStyle builtinId="54" customBuiltin="true" name="Обычный 5 10 5 2" xfId="0"/>
    <cellStyle builtinId="54" customBuiltin="true" name="Обычный 5 10 6" xfId="0"/>
    <cellStyle builtinId="54" customBuiltin="true" name="Обычный 5 11" xfId="0"/>
    <cellStyle builtinId="54" customBuiltin="true" name="Обычный 5 11 2" xfId="0"/>
    <cellStyle builtinId="54" customBuiltin="true" name="Обычный 5 11 2 2" xfId="0"/>
    <cellStyle builtinId="54" customBuiltin="true" name="Обычный 5 11 3" xfId="0"/>
    <cellStyle builtinId="54" customBuiltin="true" name="Обычный 5 11 3 2" xfId="0"/>
    <cellStyle builtinId="54" customBuiltin="true" name="Обычный 5 11 4" xfId="0"/>
    <cellStyle builtinId="54" customBuiltin="true" name="Обычный 5 11 4 2" xfId="0"/>
    <cellStyle builtinId="54" customBuiltin="true" name="Обычный 5 11 5" xfId="0"/>
    <cellStyle builtinId="54" customBuiltin="true" name="Обычный 5 12" xfId="0"/>
    <cellStyle builtinId="54" customBuiltin="true" name="Обычный 5 12 2" xfId="0"/>
    <cellStyle builtinId="54" customBuiltin="true" name="Обычный 5 12 2 2" xfId="0"/>
    <cellStyle builtinId="54" customBuiltin="true" name="Обычный 5 12 3" xfId="0"/>
    <cellStyle builtinId="54" customBuiltin="true" name="Обычный 5 12 3 2" xfId="0"/>
    <cellStyle builtinId="54" customBuiltin="true" name="Обычный 5 12 4" xfId="0"/>
    <cellStyle builtinId="54" customBuiltin="true" name="Обычный 5 12 4 2" xfId="0"/>
    <cellStyle builtinId="54" customBuiltin="true" name="Обычный 5 12 5" xfId="0"/>
    <cellStyle builtinId="54" customBuiltin="true" name="Обычный 5 13" xfId="0"/>
    <cellStyle builtinId="54" customBuiltin="true" name="Обычный 5 13 2" xfId="0"/>
    <cellStyle builtinId="54" customBuiltin="true" name="Обычный 5 14" xfId="0"/>
    <cellStyle builtinId="54" customBuiltin="true" name="Обычный 5 14 2" xfId="0"/>
    <cellStyle builtinId="54" customBuiltin="true" name="Обычный 5 15" xfId="0"/>
    <cellStyle builtinId="54" customBuiltin="true" name="Обычный 5 16" xfId="0"/>
    <cellStyle builtinId="54" customBuiltin="true" name="Обычный 5 2" xfId="0"/>
    <cellStyle builtinId="54" customBuiltin="true" name="Обычный 5 2 2" xfId="0"/>
    <cellStyle builtinId="54" customBuiltin="true" name="Обычный 5 2 2 2" xfId="0"/>
    <cellStyle builtinId="54" customBuiltin="true" name="Обычный 5 2 2 2 2" xfId="0"/>
    <cellStyle builtinId="54" customBuiltin="true" name="Обычный 5 2 2 2 2 2" xfId="0"/>
    <cellStyle builtinId="54" customBuiltin="true" name="Обычный 5 2 2 2 2 2 2" xfId="0"/>
    <cellStyle builtinId="54" customBuiltin="true" name="Обычный 5 2 2 2 2 3" xfId="0"/>
    <cellStyle builtinId="54" customBuiltin="true" name="Обычный 5 2 2 2 3" xfId="0"/>
    <cellStyle builtinId="54" customBuiltin="true" name="Обычный 5 2 2 2 3 2" xfId="0"/>
    <cellStyle builtinId="54" customBuiltin="true" name="Обычный 5 2 2 2 3 2 2" xfId="0"/>
    <cellStyle builtinId="54" customBuiltin="true" name="Обычный 5 2 2 2 3 3" xfId="0"/>
    <cellStyle builtinId="54" customBuiltin="true" name="Обычный 5 2 2 2 4" xfId="0"/>
    <cellStyle builtinId="54" customBuiltin="true" name="Обычный 5 2 2 2 4 2" xfId="0"/>
    <cellStyle builtinId="54" customBuiltin="true" name="Обычный 5 2 2 2 5" xfId="0"/>
    <cellStyle builtinId="54" customBuiltin="true" name="Обычный 5 2 2 3" xfId="0"/>
    <cellStyle builtinId="54" customBuiltin="true" name="Обычный 5 2 2 3 2" xfId="0"/>
    <cellStyle builtinId="54" customBuiltin="true" name="Обычный 5 2 2 3 2 2" xfId="0"/>
    <cellStyle builtinId="54" customBuiltin="true" name="Обычный 5 2 2 3 3" xfId="0"/>
    <cellStyle builtinId="54" customBuiltin="true" name="Обычный 5 2 2 4" xfId="0"/>
    <cellStyle builtinId="54" customBuiltin="true" name="Обычный 5 2 2 4 2" xfId="0"/>
    <cellStyle builtinId="54" customBuiltin="true" name="Обычный 5 2 2 4 2 2" xfId="0"/>
    <cellStyle builtinId="54" customBuiltin="true" name="Обычный 5 2 2 4 3" xfId="0"/>
    <cellStyle builtinId="54" customBuiltin="true" name="Обычный 5 2 2 5" xfId="0"/>
    <cellStyle builtinId="54" customBuiltin="true" name="Обычный 5 2 2 5 2" xfId="0"/>
    <cellStyle builtinId="54" customBuiltin="true" name="Обычный 5 2 2 6" xfId="0"/>
    <cellStyle builtinId="54" customBuiltin="true" name="Обычный 5 2 3" xfId="0"/>
    <cellStyle builtinId="54" customBuiltin="true" name="Обычный 5 2 3 2" xfId="0"/>
    <cellStyle builtinId="54" customBuiltin="true" name="Обычный 5 2 3 2 2" xfId="0"/>
    <cellStyle builtinId="54" customBuiltin="true" name="Обычный 5 2 3 2 2 2" xfId="0"/>
    <cellStyle builtinId="54" customBuiltin="true" name="Обычный 5 2 3 2 2 3" xfId="0"/>
    <cellStyle builtinId="54" customBuiltin="true" name="Обычный 5 2 3 2 3" xfId="0"/>
    <cellStyle builtinId="54" customBuiltin="true" name="Обычный 5 2 3 2 4" xfId="0"/>
    <cellStyle builtinId="54" customBuiltin="true" name="Обычный 5 2 3 3" xfId="0"/>
    <cellStyle builtinId="54" customBuiltin="true" name="Обычный 5 2 3 3 2" xfId="0"/>
    <cellStyle builtinId="54" customBuiltin="true" name="Обычный 5 2 3 3 2 2" xfId="0"/>
    <cellStyle builtinId="54" customBuiltin="true" name="Обычный 5 2 3 3 3" xfId="0"/>
    <cellStyle builtinId="54" customBuiltin="true" name="Обычный 5 2 3 4" xfId="0"/>
    <cellStyle builtinId="54" customBuiltin="true" name="Обычный 5 2 3 4 2" xfId="0"/>
    <cellStyle builtinId="54" customBuiltin="true" name="Обычный 5 2 3 5" xfId="0"/>
    <cellStyle builtinId="54" customBuiltin="true" name="Обычный 5 2 4" xfId="0"/>
    <cellStyle builtinId="54" customBuiltin="true" name="Обычный 5 2 4 2" xfId="0"/>
    <cellStyle builtinId="54" customBuiltin="true" name="Обычный 5 2 4 2 2" xfId="0"/>
    <cellStyle builtinId="54" customBuiltin="true" name="Обычный 5 2 4 3" xfId="0"/>
    <cellStyle builtinId="54" customBuiltin="true" name="Обычный 5 2 5" xfId="0"/>
    <cellStyle builtinId="54" customBuiltin="true" name="Обычный 5 2 5 2" xfId="0"/>
    <cellStyle builtinId="54" customBuiltin="true" name="Обычный 5 2 5 2 2" xfId="0"/>
    <cellStyle builtinId="54" customBuiltin="true" name="Обычный 5 2 5 3" xfId="0"/>
    <cellStyle builtinId="54" customBuiltin="true" name="Обычный 5 2 6" xfId="0"/>
    <cellStyle builtinId="54" customBuiltin="true" name="Обычный 5 2 6 2" xfId="0"/>
    <cellStyle builtinId="54" customBuiltin="true" name="Обычный 5 2 7" xfId="0"/>
    <cellStyle builtinId="54" customBuiltin="true" name="Обычный 5 3" xfId="0"/>
    <cellStyle builtinId="54" customBuiltin="true" name="Обычный 5 3 2" xfId="0"/>
    <cellStyle builtinId="54" customBuiltin="true" name="Обычный 5 3 2 2" xfId="0"/>
    <cellStyle builtinId="54" customBuiltin="true" name="Обычный 5 3 2 2 2" xfId="0"/>
    <cellStyle builtinId="54" customBuiltin="true" name="Обычный 5 3 2 2 2 2" xfId="0"/>
    <cellStyle builtinId="54" customBuiltin="true" name="Обычный 5 3 2 2 3" xfId="0"/>
    <cellStyle builtinId="54" customBuiltin="true" name="Обычный 5 3 2 3" xfId="0"/>
    <cellStyle builtinId="54" customBuiltin="true" name="Обычный 5 3 2 3 2" xfId="0"/>
    <cellStyle builtinId="54" customBuiltin="true" name="Обычный 5 3 2 3 2 2" xfId="0"/>
    <cellStyle builtinId="54" customBuiltin="true" name="Обычный 5 3 2 3 3" xfId="0"/>
    <cellStyle builtinId="54" customBuiltin="true" name="Обычный 5 3 2 4" xfId="0"/>
    <cellStyle builtinId="54" customBuiltin="true" name="Обычный 5 3 2 4 2" xfId="0"/>
    <cellStyle builtinId="54" customBuiltin="true" name="Обычный 5 3 2 5" xfId="0"/>
    <cellStyle builtinId="54" customBuiltin="true" name="Обычный 5 3 3" xfId="0"/>
    <cellStyle builtinId="54" customBuiltin="true" name="Обычный 5 3 3 2" xfId="0"/>
    <cellStyle builtinId="54" customBuiltin="true" name="Обычный 5 3 3 2 2" xfId="0"/>
    <cellStyle builtinId="54" customBuiltin="true" name="Обычный 5 3 3 3" xfId="0"/>
    <cellStyle builtinId="54" customBuiltin="true" name="Обычный 5 3 4" xfId="0"/>
    <cellStyle builtinId="54" customBuiltin="true" name="Обычный 5 3 4 2" xfId="0"/>
    <cellStyle builtinId="54" customBuiltin="true" name="Обычный 5 3 4 2 2" xfId="0"/>
    <cellStyle builtinId="54" customBuiltin="true" name="Обычный 5 3 4 3" xfId="0"/>
    <cellStyle builtinId="54" customBuiltin="true" name="Обычный 5 3 5" xfId="0"/>
    <cellStyle builtinId="54" customBuiltin="true" name="Обычный 5 3 5 2" xfId="0"/>
    <cellStyle builtinId="54" customBuiltin="true" name="Обычный 5 3 6" xfId="0"/>
    <cellStyle builtinId="54" customBuiltin="true" name="Обычный 5 4" xfId="0"/>
    <cellStyle builtinId="54" customBuiltin="true" name="Обычный 5 4 2" xfId="0"/>
    <cellStyle builtinId="54" customBuiltin="true" name="Обычный 5 4 2 2" xfId="0"/>
    <cellStyle builtinId="54" customBuiltin="true" name="Обычный 5 4 2 2 2" xfId="0"/>
    <cellStyle builtinId="54" customBuiltin="true" name="Обычный 5 4 2 2 2 2" xfId="0"/>
    <cellStyle builtinId="54" customBuiltin="true" name="Обычный 5 4 2 2 3" xfId="0"/>
    <cellStyle builtinId="54" customBuiltin="true" name="Обычный 5 4 2 3" xfId="0"/>
    <cellStyle builtinId="54" customBuiltin="true" name="Обычный 5 4 2 3 2" xfId="0"/>
    <cellStyle builtinId="54" customBuiltin="true" name="Обычный 5 4 2 3 2 2" xfId="0"/>
    <cellStyle builtinId="54" customBuiltin="true" name="Обычный 5 4 2 3 3" xfId="0"/>
    <cellStyle builtinId="54" customBuiltin="true" name="Обычный 5 4 2 4" xfId="0"/>
    <cellStyle builtinId="54" customBuiltin="true" name="Обычный 5 4 2 4 2" xfId="0"/>
    <cellStyle builtinId="54" customBuiltin="true" name="Обычный 5 4 2 5" xfId="0"/>
    <cellStyle builtinId="54" customBuiltin="true" name="Обычный 5 4 3" xfId="0"/>
    <cellStyle builtinId="54" customBuiltin="true" name="Обычный 5 4 3 2" xfId="0"/>
    <cellStyle builtinId="54" customBuiltin="true" name="Обычный 5 4 3 2 2" xfId="0"/>
    <cellStyle builtinId="54" customBuiltin="true" name="Обычный 5 4 3 3" xfId="0"/>
    <cellStyle builtinId="54" customBuiltin="true" name="Обычный 5 4 4" xfId="0"/>
    <cellStyle builtinId="54" customBuiltin="true" name="Обычный 5 4 4 2" xfId="0"/>
    <cellStyle builtinId="54" customBuiltin="true" name="Обычный 5 4 4 2 2" xfId="0"/>
    <cellStyle builtinId="54" customBuiltin="true" name="Обычный 5 4 4 3" xfId="0"/>
    <cellStyle builtinId="54" customBuiltin="true" name="Обычный 5 4 5" xfId="0"/>
    <cellStyle builtinId="54" customBuiltin="true" name="Обычный 5 4 5 2" xfId="0"/>
    <cellStyle builtinId="54" customBuiltin="true" name="Обычный 5 4 6" xfId="0"/>
    <cellStyle builtinId="54" customBuiltin="true" name="Обычный 5 5" xfId="0"/>
    <cellStyle builtinId="54" customBuiltin="true" name="Обычный 5 5 2" xfId="0"/>
    <cellStyle builtinId="54" customBuiltin="true" name="Обычный 5 5 2 2" xfId="0"/>
    <cellStyle builtinId="54" customBuiltin="true" name="Обычный 5 5 2 2 2" xfId="0"/>
    <cellStyle builtinId="54" customBuiltin="true" name="Обычный 5 5 2 2 2 2" xfId="0"/>
    <cellStyle builtinId="54" customBuiltin="true" name="Обычный 5 5 2 2 3" xfId="0"/>
    <cellStyle builtinId="54" customBuiltin="true" name="Обычный 5 5 2 3" xfId="0"/>
    <cellStyle builtinId="54" customBuiltin="true" name="Обычный 5 5 2 3 2" xfId="0"/>
    <cellStyle builtinId="54" customBuiltin="true" name="Обычный 5 5 2 3 2 2" xfId="0"/>
    <cellStyle builtinId="54" customBuiltin="true" name="Обычный 5 5 2 3 3" xfId="0"/>
    <cellStyle builtinId="54" customBuiltin="true" name="Обычный 5 5 2 4" xfId="0"/>
    <cellStyle builtinId="54" customBuiltin="true" name="Обычный 5 5 2 4 2" xfId="0"/>
    <cellStyle builtinId="54" customBuiltin="true" name="Обычный 5 5 2 5" xfId="0"/>
    <cellStyle builtinId="54" customBuiltin="true" name="Обычный 5 5 3" xfId="0"/>
    <cellStyle builtinId="54" customBuiltin="true" name="Обычный 5 5 3 2" xfId="0"/>
    <cellStyle builtinId="54" customBuiltin="true" name="Обычный 5 5 3 2 2" xfId="0"/>
    <cellStyle builtinId="54" customBuiltin="true" name="Обычный 5 5 3 3" xfId="0"/>
    <cellStyle builtinId="54" customBuiltin="true" name="Обычный 5 5 4" xfId="0"/>
    <cellStyle builtinId="54" customBuiltin="true" name="Обычный 5 5 4 2" xfId="0"/>
    <cellStyle builtinId="54" customBuiltin="true" name="Обычный 5 5 4 2 2" xfId="0"/>
    <cellStyle builtinId="54" customBuiltin="true" name="Обычный 5 5 4 3" xfId="0"/>
    <cellStyle builtinId="54" customBuiltin="true" name="Обычный 5 5 5" xfId="0"/>
    <cellStyle builtinId="54" customBuiltin="true" name="Обычный 5 5 5 2" xfId="0"/>
    <cellStyle builtinId="54" customBuiltin="true" name="Обычный 5 5 6" xfId="0"/>
    <cellStyle builtinId="54" customBuiltin="true" name="Обычный 5 6" xfId="0"/>
    <cellStyle builtinId="54" customBuiltin="true" name="Обычный 5 6 2" xfId="0"/>
    <cellStyle builtinId="54" customBuiltin="true" name="Обычный 5 6 2 2" xfId="0"/>
    <cellStyle builtinId="54" customBuiltin="true" name="Обычный 5 6 2 2 2" xfId="0"/>
    <cellStyle builtinId="54" customBuiltin="true" name="Обычный 5 6 2 2 2 2" xfId="0"/>
    <cellStyle builtinId="54" customBuiltin="true" name="Обычный 5 6 2 2 3" xfId="0"/>
    <cellStyle builtinId="54" customBuiltin="true" name="Обычный 5 6 2 3" xfId="0"/>
    <cellStyle builtinId="54" customBuiltin="true" name="Обычный 5 6 2 3 2" xfId="0"/>
    <cellStyle builtinId="54" customBuiltin="true" name="Обычный 5 6 2 3 2 2" xfId="0"/>
    <cellStyle builtinId="54" customBuiltin="true" name="Обычный 5 6 2 3 3" xfId="0"/>
    <cellStyle builtinId="54" customBuiltin="true" name="Обычный 5 6 2 4" xfId="0"/>
    <cellStyle builtinId="54" customBuiltin="true" name="Обычный 5 6 2 4 2" xfId="0"/>
    <cellStyle builtinId="54" customBuiltin="true" name="Обычный 5 6 2 5" xfId="0"/>
    <cellStyle builtinId="54" customBuiltin="true" name="Обычный 5 6 3" xfId="0"/>
    <cellStyle builtinId="54" customBuiltin="true" name="Обычный 5 6 3 2" xfId="0"/>
    <cellStyle builtinId="54" customBuiltin="true" name="Обычный 5 6 3 2 2" xfId="0"/>
    <cellStyle builtinId="54" customBuiltin="true" name="Обычный 5 6 3 3" xfId="0"/>
    <cellStyle builtinId="54" customBuiltin="true" name="Обычный 5 6 4" xfId="0"/>
    <cellStyle builtinId="54" customBuiltin="true" name="Обычный 5 6 4 2" xfId="0"/>
    <cellStyle builtinId="54" customBuiltin="true" name="Обычный 5 6 4 2 2" xfId="0"/>
    <cellStyle builtinId="54" customBuiltin="true" name="Обычный 5 6 4 3" xfId="0"/>
    <cellStyle builtinId="54" customBuiltin="true" name="Обычный 5 6 5" xfId="0"/>
    <cellStyle builtinId="54" customBuiltin="true" name="Обычный 5 6 5 2" xfId="0"/>
    <cellStyle builtinId="54" customBuiltin="true" name="Обычный 5 6 6" xfId="0"/>
    <cellStyle builtinId="54" customBuiltin="true" name="Обычный 5 7" xfId="0"/>
    <cellStyle builtinId="54" customBuiltin="true" name="Обычный 5 7 10" xfId="0"/>
    <cellStyle builtinId="54" customBuiltin="true" name="Обычный 5 7 10 2" xfId="0"/>
    <cellStyle builtinId="54" customBuiltin="true" name="Обычный 5 7 11" xfId="0"/>
    <cellStyle builtinId="54" customBuiltin="true" name="Обычный 5 7 11 2" xfId="0"/>
    <cellStyle builtinId="54" customBuiltin="true" name="Обычный 5 7 11 2 2" xfId="0"/>
    <cellStyle builtinId="54" customBuiltin="true" name="Обычный 5 7 11 3" xfId="0"/>
    <cellStyle builtinId="54" customBuiltin="true" name="Обычный 5 7 12" xfId="0"/>
    <cellStyle builtinId="54" customBuiltin="true" name="Обычный 5 7 13" xfId="0"/>
    <cellStyle builtinId="54" customBuiltin="true" name="Обычный 5 7 2" xfId="0"/>
    <cellStyle builtinId="54" customBuiltin="true" name="Обычный 5 7 2 10" xfId="0"/>
    <cellStyle builtinId="54" customBuiltin="true" name="Обычный 5 7 2 2" xfId="0"/>
    <cellStyle builtinId="54" customBuiltin="true" name="Обычный 5 7 2 2 2" xfId="0"/>
    <cellStyle builtinId="54" customBuiltin="true" name="Обычный 5 7 2 2 2 2" xfId="0"/>
    <cellStyle builtinId="54" customBuiltin="true" name="Обычный 5 7 2 2 2 2 2" xfId="0"/>
    <cellStyle builtinId="54" customBuiltin="true" name="Обычный 5 7 2 2 2 2 2 2" xfId="0"/>
    <cellStyle builtinId="54" customBuiltin="true" name="Обычный 5 7 2 2 2 2 2 2 2" xfId="0"/>
    <cellStyle builtinId="54" customBuiltin="true" name="Обычный 5 7 2 2 2 2 2 3" xfId="0"/>
    <cellStyle builtinId="54" customBuiltin="true" name="Обычный 5 7 2 2 2 2 2 4" xfId="0"/>
    <cellStyle builtinId="54" customBuiltin="true" name="Обычный 5 7 2 2 2 2 3" xfId="0"/>
    <cellStyle builtinId="54" customBuiltin="true" name="Обычный 5 7 2 2 2 3" xfId="0"/>
    <cellStyle builtinId="54" customBuiltin="true" name="Обычный 5 7 2 2 2 3 2" xfId="0"/>
    <cellStyle builtinId="54" customBuiltin="true" name="Обычный 5 7 2 2 2 4" xfId="0"/>
    <cellStyle builtinId="54" customBuiltin="true" name="Обычный 5 7 2 2 2 4 2" xfId="0"/>
    <cellStyle builtinId="54" customBuiltin="true" name="Обычный 5 7 2 2 2 5" xfId="0"/>
    <cellStyle builtinId="54" customBuiltin="true" name="Обычный 5 7 2 2 2 6" xfId="0"/>
    <cellStyle builtinId="54" customBuiltin="true" name="Обычный 5 7 2 2 3" xfId="0"/>
    <cellStyle builtinId="54" customBuiltin="true" name="Обычный 5 7 2 2 3 2" xfId="0"/>
    <cellStyle builtinId="54" customBuiltin="true" name="Обычный 5 7 2 2 3 2 2" xfId="0"/>
    <cellStyle builtinId="54" customBuiltin="true" name="Обычный 5 7 2 2 3 3" xfId="0"/>
    <cellStyle builtinId="54" customBuiltin="true" name="Обычный 5 7 2 2 3 3 2" xfId="0"/>
    <cellStyle builtinId="54" customBuiltin="true" name="Обычный 5 7 2 2 3 4" xfId="0"/>
    <cellStyle builtinId="54" customBuiltin="true" name="Обычный 5 7 2 2 4" xfId="0"/>
    <cellStyle builtinId="54" customBuiltin="true" name="Обычный 5 7 2 2 4 2" xfId="0"/>
    <cellStyle builtinId="54" customBuiltin="true" name="Обычный 5 7 2 2 4 2 2" xfId="0"/>
    <cellStyle builtinId="54" customBuiltin="true" name="Обычный 5 7 2 2 4 2 2 2" xfId="0"/>
    <cellStyle builtinId="54" customBuiltin="true" name="Обычный 5 7 2 2 4 2 3" xfId="0"/>
    <cellStyle builtinId="54" customBuiltin="true" name="Обычный 5 7 2 2 4 3" xfId="0"/>
    <cellStyle builtinId="54" customBuiltin="true" name="Обычный 5 7 2 2 4 3 2" xfId="0"/>
    <cellStyle builtinId="54" customBuiltin="true" name="Обычный 5 7 2 2 4 4" xfId="0"/>
    <cellStyle builtinId="54" customBuiltin="true" name="Обычный 5 7 2 2 5" xfId="0"/>
    <cellStyle builtinId="54" customBuiltin="true" name="Обычный 5 7 2 2 6" xfId="0"/>
    <cellStyle builtinId="54" customBuiltin="true" name="Обычный 5 7 2 3" xfId="0"/>
    <cellStyle builtinId="54" customBuiltin="true" name="Обычный 5 7 2 3 2" xfId="0"/>
    <cellStyle builtinId="54" customBuiltin="true" name="Обычный 5 7 2 3 2 2" xfId="0"/>
    <cellStyle builtinId="54" customBuiltin="true" name="Обычный 5 7 2 3 2 2 2" xfId="0"/>
    <cellStyle builtinId="54" customBuiltin="true" name="Обычный 5 7 2 3 2 3" xfId="0"/>
    <cellStyle builtinId="54" customBuiltin="true" name="Обычный 5 7 2 3 2 4" xfId="0"/>
    <cellStyle builtinId="54" customBuiltin="true" name="Обычный 5 7 2 3 3" xfId="0"/>
    <cellStyle builtinId="54" customBuiltin="true" name="Обычный 5 7 2 3 4" xfId="0"/>
    <cellStyle builtinId="54" customBuiltin="true" name="Обычный 5 7 2 4" xfId="0"/>
    <cellStyle builtinId="54" customBuiltin="true" name="Обычный 5 7 2 4 2" xfId="0"/>
    <cellStyle builtinId="54" customBuiltin="true" name="Обычный 5 7 2 4 2 2" xfId="0"/>
    <cellStyle builtinId="54" customBuiltin="true" name="Обычный 5 7 2 4 2 2 2" xfId="0"/>
    <cellStyle builtinId="54" customBuiltin="true" name="Обычный 5 7 2 4 2 3" xfId="0"/>
    <cellStyle builtinId="54" customBuiltin="true" name="Обычный 5 7 2 4 3" xfId="0"/>
    <cellStyle builtinId="54" customBuiltin="true" name="Обычный 5 7 2 4 3 2" xfId="0"/>
    <cellStyle builtinId="54" customBuiltin="true" name="Обычный 5 7 2 4 4" xfId="0"/>
    <cellStyle builtinId="54" customBuiltin="true" name="Обычный 5 7 2 4 5" xfId="0"/>
    <cellStyle builtinId="54" customBuiltin="true" name="Обычный 5 7 2 5" xfId="0"/>
    <cellStyle builtinId="54" customBuiltin="true" name="Обычный 5 7 2 5 2" xfId="0"/>
    <cellStyle builtinId="54" customBuiltin="true" name="Обычный 5 7 2 5 2 2" xfId="0"/>
    <cellStyle builtinId="54" customBuiltin="true" name="Обычный 5 7 2 5 3" xfId="0"/>
    <cellStyle builtinId="54" customBuiltin="true" name="Обычный 5 7 2 6" xfId="0"/>
    <cellStyle builtinId="54" customBuiltin="true" name="Обычный 5 7 2 6 2" xfId="0"/>
    <cellStyle builtinId="54" customBuiltin="true" name="Обычный 5 7 2 6 2 2" xfId="0"/>
    <cellStyle builtinId="54" customBuiltin="true" name="Обычный 5 7 2 6 2 2 2" xfId="0"/>
    <cellStyle builtinId="54" customBuiltin="true" name="Обычный 5 7 2 6 2 3" xfId="0"/>
    <cellStyle builtinId="54" customBuiltin="true" name="Обычный 5 7 2 6 3" xfId="0"/>
    <cellStyle builtinId="54" customBuiltin="true" name="Обычный 5 7 2 6 3 2" xfId="0"/>
    <cellStyle builtinId="54" customBuiltin="true" name="Обычный 5 7 2 6 4" xfId="0"/>
    <cellStyle builtinId="54" customBuiltin="true" name="Обычный 5 7 2 6 4 2" xfId="0"/>
    <cellStyle builtinId="54" customBuiltin="true" name="Обычный 5 7 2 6 5" xfId="0"/>
    <cellStyle builtinId="54" customBuiltin="true" name="Обычный 5 7 2 6 5 2" xfId="0"/>
    <cellStyle builtinId="54" customBuiltin="true" name="Обычный 5 7 2 6 6" xfId="0"/>
    <cellStyle builtinId="54" customBuiltin="true" name="Обычный 5 7 2 7" xfId="0"/>
    <cellStyle builtinId="54" customBuiltin="true" name="Обычный 5 7 2 7 2" xfId="0"/>
    <cellStyle builtinId="54" customBuiltin="true" name="Обычный 5 7 2 7 2 2" xfId="0"/>
    <cellStyle builtinId="54" customBuiltin="true" name="Обычный 5 7 2 7 3" xfId="0"/>
    <cellStyle builtinId="54" customBuiltin="true" name="Обычный 5 7 2 7 3 2" xfId="0"/>
    <cellStyle builtinId="54" customBuiltin="true" name="Обычный 5 7 2 7 4" xfId="0"/>
    <cellStyle builtinId="54" customBuiltin="true" name="Обычный 5 7 2 7 4 2" xfId="0"/>
    <cellStyle builtinId="54" customBuiltin="true" name="Обычный 5 7 2 7 4 2 2" xfId="0"/>
    <cellStyle builtinId="54" customBuiltin="true" name="Обычный 5 7 2 7 4 3" xfId="0"/>
    <cellStyle builtinId="54" customBuiltin="true" name="Обычный 5 7 2 7 5" xfId="0"/>
    <cellStyle builtinId="54" customBuiltin="true" name="Обычный 5 7 2 8" xfId="0"/>
    <cellStyle builtinId="54" customBuiltin="true" name="Обычный 5 7 2 8 2" xfId="0"/>
    <cellStyle builtinId="54" customBuiltin="true" name="Обычный 5 7 2 8 2 2" xfId="0"/>
    <cellStyle builtinId="54" customBuiltin="true" name="Обычный 5 7 2 8 2 2 2" xfId="0"/>
    <cellStyle builtinId="54" customBuiltin="true" name="Обычный 5 7 2 8 2 3" xfId="0"/>
    <cellStyle builtinId="54" customBuiltin="true" name="Обычный 5 7 2 8 3" xfId="0"/>
    <cellStyle builtinId="54" customBuiltin="true" name="Обычный 5 7 2 8 3 2" xfId="0"/>
    <cellStyle builtinId="54" customBuiltin="true" name="Обычный 5 7 2 8 4" xfId="0"/>
    <cellStyle builtinId="54" customBuiltin="true" name="Обычный 5 7 2 8 4 2" xfId="0"/>
    <cellStyle builtinId="54" customBuiltin="true" name="Обычный 5 7 2 8 4 2 2" xfId="0"/>
    <cellStyle builtinId="54" customBuiltin="true" name="Обычный 5 7 2 8 4 3" xfId="0"/>
    <cellStyle builtinId="54" customBuiltin="true" name="Обычный 5 7 2 8 5" xfId="0"/>
    <cellStyle builtinId="54" customBuiltin="true" name="Обычный 5 7 2 8 5 2" xfId="0"/>
    <cellStyle builtinId="54" customBuiltin="true" name="Обычный 5 7 2 8 6" xfId="0"/>
    <cellStyle builtinId="54" customBuiltin="true" name="Обычный 5 7 2 8 6 2" xfId="0"/>
    <cellStyle builtinId="54" customBuiltin="true" name="Обычный 5 7 2 8 7" xfId="0"/>
    <cellStyle builtinId="54" customBuiltin="true" name="Обычный 5 7 2 9" xfId="0"/>
    <cellStyle builtinId="54" customBuiltin="true" name="Обычный 5 7 3" xfId="0"/>
    <cellStyle builtinId="54" customBuiltin="true" name="Обычный 5 7 3 2" xfId="0"/>
    <cellStyle builtinId="54" customBuiltin="true" name="Обычный 5 7 3 2 2" xfId="0"/>
    <cellStyle builtinId="54" customBuiltin="true" name="Обычный 5 7 3 2 3" xfId="0"/>
    <cellStyle builtinId="54" customBuiltin="true" name="Обычный 5 7 3 3" xfId="0"/>
    <cellStyle builtinId="54" customBuiltin="true" name="Обычный 5 7 3 4" xfId="0"/>
    <cellStyle builtinId="54" customBuiltin="true" name="Обычный 5 7 4" xfId="0"/>
    <cellStyle builtinId="54" customBuiltin="true" name="Обычный 5 7 4 2" xfId="0"/>
    <cellStyle builtinId="54" customBuiltin="true" name="Обычный 5 7 4 2 2" xfId="0"/>
    <cellStyle builtinId="54" customBuiltin="true" name="Обычный 5 7 4 2 3" xfId="0"/>
    <cellStyle builtinId="54" customBuiltin="true" name="Обычный 5 7 4 3" xfId="0"/>
    <cellStyle builtinId="54" customBuiltin="true" name="Обычный 5 7 4 3 2" xfId="0"/>
    <cellStyle builtinId="54" customBuiltin="true" name="Обычный 5 7 4 3 2 2" xfId="0"/>
    <cellStyle builtinId="54" customBuiltin="true" name="Обычный 5 7 4 3 2 2 2" xfId="0"/>
    <cellStyle builtinId="54" customBuiltin="true" name="Обычный 5 7 4 3 2 3" xfId="0"/>
    <cellStyle builtinId="54" customBuiltin="true" name="Обычный 5 7 4 3 3" xfId="0"/>
    <cellStyle builtinId="54" customBuiltin="true" name="Обычный 5 7 4 4" xfId="0"/>
    <cellStyle builtinId="54" customBuiltin="true" name="Обычный 5 7 4 4 2" xfId="0"/>
    <cellStyle builtinId="54" customBuiltin="true" name="Обычный 5 7 4 5" xfId="0"/>
    <cellStyle builtinId="54" customBuiltin="true" name="Обычный 5 7 4 6" xfId="0"/>
    <cellStyle builtinId="54" customBuiltin="true" name="Обычный 5 7 5" xfId="0"/>
    <cellStyle builtinId="54" customBuiltin="true" name="Обычный 5 7 5 2" xfId="0"/>
    <cellStyle builtinId="54" customBuiltin="true" name="Обычный 5 7 5 2 2" xfId="0"/>
    <cellStyle builtinId="54" customBuiltin="true" name="Обычный 5 7 5 3" xfId="0"/>
    <cellStyle builtinId="54" customBuiltin="true" name="Обычный 5 7 5 3 2" xfId="0"/>
    <cellStyle builtinId="54" customBuiltin="true" name="Обычный 5 7 5 4" xfId="0"/>
    <cellStyle builtinId="54" customBuiltin="true" name="Обычный 5 7 5 5" xfId="0"/>
    <cellStyle builtinId="54" customBuiltin="true" name="Обычный 5 7 6" xfId="0"/>
    <cellStyle builtinId="54" customBuiltin="true" name="Обычный 5 7 6 2" xfId="0"/>
    <cellStyle builtinId="54" customBuiltin="true" name="Обычный 5 7 6 2 2" xfId="0"/>
    <cellStyle builtinId="54" customBuiltin="true" name="Обычный 5 7 6 2 2 2" xfId="0"/>
    <cellStyle builtinId="54" customBuiltin="true" name="Обычный 5 7 6 2 2 2 2" xfId="0"/>
    <cellStyle builtinId="54" customBuiltin="true" name="Обычный 5 7 6 2 2 2 3" xfId="0"/>
    <cellStyle builtinId="54" customBuiltin="true" name="Обычный 5 7 6 2 3" xfId="0"/>
    <cellStyle builtinId="54" customBuiltin="true" name="Обычный 5 7 6 3" xfId="0"/>
    <cellStyle builtinId="54" customBuiltin="true" name="Обычный 5 7 7" xfId="0"/>
    <cellStyle builtinId="54" customBuiltin="true" name="Обычный 5 7 7 2" xfId="0"/>
    <cellStyle builtinId="54" customBuiltin="true" name="Обычный 5 7 7 2 2" xfId="0"/>
    <cellStyle builtinId="54" customBuiltin="true" name="Обычный 5 7 7 2 2 2" xfId="0"/>
    <cellStyle builtinId="54" customBuiltin="true" name="Обычный 5 7 7 2 2 2 2" xfId="0"/>
    <cellStyle builtinId="54" customBuiltin="true" name="Обычный 5 7 7 2 2 3" xfId="0"/>
    <cellStyle builtinId="54" customBuiltin="true" name="Обычный 5 7 7 2 2 3 2" xfId="0"/>
    <cellStyle builtinId="54" customBuiltin="true" name="Обычный 5 7 7 2 2 4" xfId="0"/>
    <cellStyle builtinId="54" customBuiltin="true" name="Обычный 5 7 7 2 2 4 2" xfId="0"/>
    <cellStyle builtinId="54" customBuiltin="true" name="Обычный 5 7 7 2 2 5" xfId="0"/>
    <cellStyle builtinId="54" customBuiltin="true" name="Обычный 5 7 7 2 3" xfId="0"/>
    <cellStyle builtinId="54" customBuiltin="true" name="Обычный 5 7 7 3" xfId="0"/>
    <cellStyle builtinId="54" customBuiltin="true" name="Обычный 5 7 8" xfId="0"/>
    <cellStyle builtinId="54" customBuiltin="true" name="Обычный 5 7 8 2" xfId="0"/>
    <cellStyle builtinId="54" customBuiltin="true" name="Обычный 5 7 8 2 2" xfId="0"/>
    <cellStyle builtinId="54" customBuiltin="true" name="Обычный 5 7 8 3" xfId="0"/>
    <cellStyle builtinId="54" customBuiltin="true" name="Обычный 5 7 9" xfId="0"/>
    <cellStyle builtinId="54" customBuiltin="true" name="Обычный 5 7 9 2" xfId="0"/>
    <cellStyle builtinId="54" customBuiltin="true" name="Обычный 5 8" xfId="0"/>
    <cellStyle builtinId="54" customBuiltin="true" name="Обычный 5 8 2" xfId="0"/>
    <cellStyle builtinId="54" customBuiltin="true" name="Обычный 5 8 3" xfId="0"/>
    <cellStyle builtinId="54" customBuiltin="true" name="Обычный 5 9" xfId="0"/>
    <cellStyle builtinId="54" customBuiltin="true" name="Обычный 5 9 2" xfId="0"/>
    <cellStyle builtinId="54" customBuiltin="true" name="Обычный 5 9 2 2" xfId="0"/>
    <cellStyle builtinId="54" customBuiltin="true" name="Обычный 5 9 2 2 2" xfId="0"/>
    <cellStyle builtinId="54" customBuiltin="true" name="Обычный 5 9 2 3" xfId="0"/>
    <cellStyle builtinId="54" customBuiltin="true" name="Обычный 5 9 3" xfId="0"/>
    <cellStyle builtinId="54" customBuiltin="true" name="Обычный 5 9 3 2" xfId="0"/>
    <cellStyle builtinId="54" customBuiltin="true" name="Обычный 5 9 3 2 2" xfId="0"/>
    <cellStyle builtinId="54" customBuiltin="true" name="Обычный 5 9 3 2 2 2" xfId="0"/>
    <cellStyle builtinId="54" customBuiltin="true" name="Обычный 5 9 3 2 2 3" xfId="0"/>
    <cellStyle builtinId="54" customBuiltin="true" name="Обычный 5 9 3 2 2 4" xfId="0"/>
    <cellStyle builtinId="54" customBuiltin="true" name="Обычный 5 9 3 2 2 5" xfId="0"/>
    <cellStyle builtinId="54" customBuiltin="true" name="Обычный 5 9 3 2 2 6" xfId="0"/>
    <cellStyle builtinId="54" customBuiltin="true" name="Обычный 5 9 3 2 2 7" xfId="0"/>
    <cellStyle builtinId="54" customBuiltin="true" name="Обычный 5 9 3 3" xfId="0"/>
    <cellStyle builtinId="54" customBuiltin="true" name="Обычный 5 9 4" xfId="0"/>
    <cellStyle builtinId="54" customBuiltin="true" name="Обычный 50" xfId="0"/>
    <cellStyle builtinId="54" customBuiltin="true" name="Обычный 51" xfId="0"/>
    <cellStyle builtinId="54" customBuiltin="true" name="Обычный 52" xfId="0"/>
    <cellStyle builtinId="54" customBuiltin="true" name="Обычный 53" xfId="0"/>
    <cellStyle builtinId="54" customBuiltin="true" name="Обычный 54" xfId="0"/>
    <cellStyle builtinId="54" customBuiltin="true" name="Обычный 55" xfId="0"/>
    <cellStyle builtinId="54" customBuiltin="true" name="Обычный 56" xfId="0"/>
    <cellStyle builtinId="54" customBuiltin="true" name="Обычный 57" xfId="0"/>
    <cellStyle builtinId="54" customBuiltin="true" name="Обычный 58" xfId="0"/>
    <cellStyle builtinId="54" customBuiltin="true" name="Обычный 59" xfId="0"/>
    <cellStyle builtinId="54" customBuiltin="true" name="Обычный 6" xfId="0"/>
    <cellStyle builtinId="54" customBuiltin="true" name="Обычный 6 2" xfId="0"/>
    <cellStyle builtinId="54" customBuiltin="true" name="Обычный 6 2 2" xfId="0"/>
    <cellStyle builtinId="54" customBuiltin="true" name="Обычный 6 2 2 2" xfId="0"/>
    <cellStyle builtinId="54" customBuiltin="true" name="Обычный 6 2 2 2 2" xfId="0"/>
    <cellStyle builtinId="54" customBuiltin="true" name="Обычный 6 2 2 2 2 2" xfId="0"/>
    <cellStyle builtinId="54" customBuiltin="true" name="Обычный 6 2 2 2 3" xfId="0"/>
    <cellStyle builtinId="54" customBuiltin="true" name="Обычный 6 2 2 3" xfId="0"/>
    <cellStyle builtinId="54" customBuiltin="true" name="Обычный 6 2 2 3 2" xfId="0"/>
    <cellStyle builtinId="54" customBuiltin="true" name="Обычный 6 2 2 3 2 2" xfId="0"/>
    <cellStyle builtinId="54" customBuiltin="true" name="Обычный 6 2 2 3 3" xfId="0"/>
    <cellStyle builtinId="54" customBuiltin="true" name="Обычный 6 2 2 4" xfId="0"/>
    <cellStyle builtinId="54" customBuiltin="true" name="Обычный 6 2 2 4 2" xfId="0"/>
    <cellStyle builtinId="54" customBuiltin="true" name="Обычный 6 2 2 5" xfId="0"/>
    <cellStyle builtinId="54" customBuiltin="true" name="Обычный 6 2 3" xfId="0"/>
    <cellStyle builtinId="54" customBuiltin="true" name="Обычный 6 2 3 2" xfId="0"/>
    <cellStyle builtinId="54" customBuiltin="true" name="Обычный 6 2 3 2 2" xfId="0"/>
    <cellStyle builtinId="54" customBuiltin="true" name="Обычный 6 2 3 3" xfId="0"/>
    <cellStyle builtinId="54" customBuiltin="true" name="Обычный 6 2 4" xfId="0"/>
    <cellStyle builtinId="54" customBuiltin="true" name="Обычный 6 2 4 2" xfId="0"/>
    <cellStyle builtinId="54" customBuiltin="true" name="Обычный 6 2 4 2 2" xfId="0"/>
    <cellStyle builtinId="54" customBuiltin="true" name="Обычный 6 2 4 3" xfId="0"/>
    <cellStyle builtinId="54" customBuiltin="true" name="Обычный 6 2 5" xfId="0"/>
    <cellStyle builtinId="54" customBuiltin="true" name="Обычный 6 2 5 2" xfId="0"/>
    <cellStyle builtinId="54" customBuiltin="true" name="Обычный 6 2 6" xfId="0"/>
    <cellStyle builtinId="54" customBuiltin="true" name="Обычный 6 3" xfId="0"/>
    <cellStyle builtinId="54" customBuiltin="true" name="Обычный 6 3 2" xfId="0"/>
    <cellStyle builtinId="54" customBuiltin="true" name="Обычный 6 3 2 2" xfId="0"/>
    <cellStyle builtinId="54" customBuiltin="true" name="Обычный 6 3 2 2 2" xfId="0"/>
    <cellStyle builtinId="54" customBuiltin="true" name="Обычный 6 3 2 3" xfId="0"/>
    <cellStyle builtinId="54" customBuiltin="true" name="Обычный 6 3 3" xfId="0"/>
    <cellStyle builtinId="54" customBuiltin="true" name="Обычный 6 3 3 2" xfId="0"/>
    <cellStyle builtinId="54" customBuiltin="true" name="Обычный 6 3 3 2 2" xfId="0"/>
    <cellStyle builtinId="54" customBuiltin="true" name="Обычный 6 3 3 3" xfId="0"/>
    <cellStyle builtinId="54" customBuiltin="true" name="Обычный 6 3 4" xfId="0"/>
    <cellStyle builtinId="54" customBuiltin="true" name="Обычный 6 3 4 2" xfId="0"/>
    <cellStyle builtinId="54" customBuiltin="true" name="Обычный 6 3 4 3" xfId="0"/>
    <cellStyle builtinId="54" customBuiltin="true" name="Обычный 6 3 5" xfId="0"/>
    <cellStyle builtinId="54" customBuiltin="true" name="Обычный 6 3 5 2" xfId="0"/>
    <cellStyle builtinId="54" customBuiltin="true" name="Обычный 6 3 6" xfId="0"/>
    <cellStyle builtinId="54" customBuiltin="true" name="Обычный 6 3 6 2" xfId="0"/>
    <cellStyle builtinId="54" customBuiltin="true" name="Обычный 6 3 7" xfId="0"/>
    <cellStyle builtinId="54" customBuiltin="true" name="Обычный 6 3 7 2" xfId="0"/>
    <cellStyle builtinId="54" customBuiltin="true" name="Обычный 6 3 8" xfId="0"/>
    <cellStyle builtinId="54" customBuiltin="true" name="Обычный 6 3 9" xfId="0"/>
    <cellStyle builtinId="54" customBuiltin="true" name="Обычный 6 4" xfId="0"/>
    <cellStyle builtinId="54" customBuiltin="true" name="Обычный 6 4 2" xfId="0"/>
    <cellStyle builtinId="54" customBuiltin="true" name="Обычный 6 4 2 2" xfId="0"/>
    <cellStyle builtinId="54" customBuiltin="true" name="Обычный 6 4 3" xfId="0"/>
    <cellStyle builtinId="54" customBuiltin="true" name="Обычный 6 5" xfId="0"/>
    <cellStyle builtinId="54" customBuiltin="true" name="Обычный 6 6" xfId="0"/>
    <cellStyle builtinId="54" customBuiltin="true" name="Обычный 6 6 2" xfId="0"/>
    <cellStyle builtinId="54" customBuiltin="true" name="Обычный 6 7" xfId="0"/>
    <cellStyle builtinId="54" customBuiltin="true" name="Обычный 60" xfId="0"/>
    <cellStyle builtinId="54" customBuiltin="true" name="Обычный 61" xfId="0"/>
    <cellStyle builtinId="54" customBuiltin="true" name="Обычный 62" xfId="0"/>
    <cellStyle builtinId="54" customBuiltin="true" name="Обычный 63" xfId="0"/>
    <cellStyle builtinId="54" customBuiltin="true" name="Обычный 64" xfId="0"/>
    <cellStyle builtinId="54" customBuiltin="true" name="Обычный 7" xfId="0"/>
    <cellStyle builtinId="54" customBuiltin="true" name="Обычный 7 2" xfId="0"/>
    <cellStyle builtinId="54" customBuiltin="true" name="Обычный 7 2 2" xfId="0"/>
    <cellStyle builtinId="54" customBuiltin="true" name="Обычный 7 2 2 2" xfId="0"/>
    <cellStyle builtinId="54" customBuiltin="true" name="Обычный 7 2 2 2 2" xfId="0"/>
    <cellStyle builtinId="54" customBuiltin="true" name="Обычный 7 2 2 2 2 2" xfId="0"/>
    <cellStyle builtinId="54" customBuiltin="true" name="Обычный 7 2 2 2 2 2 2" xfId="0"/>
    <cellStyle builtinId="54" customBuiltin="true" name="Обычный 7 2 2 2 2 3" xfId="0"/>
    <cellStyle builtinId="54" customBuiltin="true" name="Обычный 7 2 2 2 3" xfId="0"/>
    <cellStyle builtinId="54" customBuiltin="true" name="Обычный 7 2 2 2 3 2" xfId="0"/>
    <cellStyle builtinId="54" customBuiltin="true" name="Обычный 7 2 2 2 3 2 2" xfId="0"/>
    <cellStyle builtinId="54" customBuiltin="true" name="Обычный 7 2 2 2 3 3" xfId="0"/>
    <cellStyle builtinId="54" customBuiltin="true" name="Обычный 7 2 2 2 4" xfId="0"/>
    <cellStyle builtinId="54" customBuiltin="true" name="Обычный 7 2 2 2 4 2" xfId="0"/>
    <cellStyle builtinId="54" customBuiltin="true" name="Обычный 7 2 2 2 5" xfId="0"/>
    <cellStyle builtinId="54" customBuiltin="true" name="Обычный 7 2 2 3" xfId="0"/>
    <cellStyle builtinId="54" customBuiltin="true" name="Обычный 7 2 2 3 2" xfId="0"/>
    <cellStyle builtinId="54" customBuiltin="true" name="Обычный 7 2 2 3 2 2" xfId="0"/>
    <cellStyle builtinId="54" customBuiltin="true" name="Обычный 7 2 2 3 3" xfId="0"/>
    <cellStyle builtinId="54" customBuiltin="true" name="Обычный 7 2 2 4" xfId="0"/>
    <cellStyle builtinId="54" customBuiltin="true" name="Обычный 7 2 2 4 2" xfId="0"/>
    <cellStyle builtinId="54" customBuiltin="true" name="Обычный 7 2 2 4 2 2" xfId="0"/>
    <cellStyle builtinId="54" customBuiltin="true" name="Обычный 7 2 2 4 3" xfId="0"/>
    <cellStyle builtinId="54" customBuiltin="true" name="Обычный 7 2 2 5" xfId="0"/>
    <cellStyle builtinId="54" customBuiltin="true" name="Обычный 7 2 2 5 2" xfId="0"/>
    <cellStyle builtinId="54" customBuiltin="true" name="Обычный 7 2 2 6" xfId="0"/>
    <cellStyle builtinId="54" customBuiltin="true" name="Обычный 7 2 3" xfId="0"/>
    <cellStyle builtinId="54" customBuiltin="true" name="Обычный 7 2 3 2" xfId="0"/>
    <cellStyle builtinId="54" customBuiltin="true" name="Обычный 7 2 3 2 2" xfId="0"/>
    <cellStyle builtinId="54" customBuiltin="true" name="Обычный 7 2 3 2 2 2" xfId="0"/>
    <cellStyle builtinId="54" customBuiltin="true" name="Обычный 7 2 3 2 3" xfId="0"/>
    <cellStyle builtinId="54" customBuiltin="true" name="Обычный 7 2 3 3" xfId="0"/>
    <cellStyle builtinId="54" customBuiltin="true" name="Обычный 7 2 3 3 2" xfId="0"/>
    <cellStyle builtinId="54" customBuiltin="true" name="Обычный 7 2 3 3 2 2" xfId="0"/>
    <cellStyle builtinId="54" customBuiltin="true" name="Обычный 7 2 3 3 3" xfId="0"/>
    <cellStyle builtinId="54" customBuiltin="true" name="Обычный 7 2 3 4" xfId="0"/>
    <cellStyle builtinId="54" customBuiltin="true" name="Обычный 7 2 3 4 2" xfId="0"/>
    <cellStyle builtinId="54" customBuiltin="true" name="Обычный 7 2 3 5" xfId="0"/>
    <cellStyle builtinId="54" customBuiltin="true" name="Обычный 7 2 4" xfId="0"/>
    <cellStyle builtinId="54" customBuiltin="true" name="Обычный 7 2 4 2" xfId="0"/>
    <cellStyle builtinId="54" customBuiltin="true" name="Обычный 7 2 4 2 2" xfId="0"/>
    <cellStyle builtinId="54" customBuiltin="true" name="Обычный 7 2 4 3" xfId="0"/>
    <cellStyle builtinId="54" customBuiltin="true" name="Обычный 7 2 5" xfId="0"/>
    <cellStyle builtinId="54" customBuiltin="true" name="Обычный 7 2 5 2" xfId="0"/>
    <cellStyle builtinId="54" customBuiltin="true" name="Обычный 7 2 5 2 2" xfId="0"/>
    <cellStyle builtinId="54" customBuiltin="true" name="Обычный 7 2 5 3" xfId="0"/>
    <cellStyle builtinId="54" customBuiltin="true" name="Обычный 7 2 6" xfId="0"/>
    <cellStyle builtinId="54" customBuiltin="true" name="Обычный 7 2 6 2" xfId="0"/>
    <cellStyle builtinId="54" customBuiltin="true" name="Обычный 7 2 7" xfId="0"/>
    <cellStyle builtinId="54" customBuiltin="true" name="Обычный 7 3" xfId="0"/>
    <cellStyle builtinId="54" customBuiltin="true" name="Обычный 7 3 2" xfId="0"/>
    <cellStyle builtinId="54" customBuiltin="true" name="Обычный 7 3 2 2" xfId="0"/>
    <cellStyle builtinId="54" customBuiltin="true" name="Обычный 7 3 2 2 2" xfId="0"/>
    <cellStyle builtinId="54" customBuiltin="true" name="Обычный 7 3 2 2 2 2" xfId="0"/>
    <cellStyle builtinId="54" customBuiltin="true" name="Обычный 7 3 2 2 2 2 2" xfId="0"/>
    <cellStyle builtinId="54" customBuiltin="true" name="Обычный 7 3 2 2 2 3" xfId="0"/>
    <cellStyle builtinId="54" customBuiltin="true" name="Обычный 7 3 2 2 3" xfId="0"/>
    <cellStyle builtinId="54" customBuiltin="true" name="Обычный 7 3 2 2 3 2" xfId="0"/>
    <cellStyle builtinId="54" customBuiltin="true" name="Обычный 7 3 2 2 3 2 2" xfId="0"/>
    <cellStyle builtinId="54" customBuiltin="true" name="Обычный 7 3 2 2 3 3" xfId="0"/>
    <cellStyle builtinId="54" customBuiltin="true" name="Обычный 7 3 2 2 4" xfId="0"/>
    <cellStyle builtinId="54" customBuiltin="true" name="Обычный 7 3 2 2 4 2" xfId="0"/>
    <cellStyle builtinId="54" customBuiltin="true" name="Обычный 7 3 2 2 5" xfId="0"/>
    <cellStyle builtinId="54" customBuiltin="true" name="Обычный 7 3 2 3" xfId="0"/>
    <cellStyle builtinId="54" customBuiltin="true" name="Обычный 7 3 2 3 2" xfId="0"/>
    <cellStyle builtinId="54" customBuiltin="true" name="Обычный 7 3 2 3 2 2" xfId="0"/>
    <cellStyle builtinId="54" customBuiltin="true" name="Обычный 7 3 2 3 2 3" xfId="0"/>
    <cellStyle builtinId="54" customBuiltin="true" name="Обычный 7 3 2 3 3" xfId="0"/>
    <cellStyle builtinId="54" customBuiltin="true" name="Обычный 7 3 2 3 3 2" xfId="0"/>
    <cellStyle builtinId="54" customBuiltin="true" name="Обычный 7 3 2 3 4" xfId="0"/>
    <cellStyle builtinId="54" customBuiltin="true" name="Обычный 7 3 2 3 5" xfId="0"/>
    <cellStyle builtinId="54" customBuiltin="true" name="Обычный 7 3 2 3 6" xfId="0"/>
    <cellStyle builtinId="54" customBuiltin="true" name="Обычный 7 3 2 4" xfId="0"/>
    <cellStyle builtinId="54" customBuiltin="true" name="Обычный 7 3 2 4 2" xfId="0"/>
    <cellStyle builtinId="54" customBuiltin="true" name="Обычный 7 3 2 4 2 2" xfId="0"/>
    <cellStyle builtinId="54" customBuiltin="true" name="Обычный 7 3 2 4 3" xfId="0"/>
    <cellStyle builtinId="54" customBuiltin="true" name="Обычный 7 3 2 5" xfId="0"/>
    <cellStyle builtinId="54" customBuiltin="true" name="Обычный 7 3 2 5 2" xfId="0"/>
    <cellStyle builtinId="54" customBuiltin="true" name="Обычный 7 3 2 6" xfId="0"/>
    <cellStyle builtinId="54" customBuiltin="true" name="Обычный 7 3 3" xfId="0"/>
    <cellStyle builtinId="54" customBuiltin="true" name="Обычный 7 3 3 2" xfId="0"/>
    <cellStyle builtinId="54" customBuiltin="true" name="Обычный 7 3 3 2 2" xfId="0"/>
    <cellStyle builtinId="54" customBuiltin="true" name="Обычный 7 3 3 2 2 2" xfId="0"/>
    <cellStyle builtinId="54" customBuiltin="true" name="Обычный 7 3 3 2 3" xfId="0"/>
    <cellStyle builtinId="54" customBuiltin="true" name="Обычный 7 3 3 3" xfId="0"/>
    <cellStyle builtinId="54" customBuiltin="true" name="Обычный 7 3 3 3 2" xfId="0"/>
    <cellStyle builtinId="54" customBuiltin="true" name="Обычный 7 3 3 3 2 2" xfId="0"/>
    <cellStyle builtinId="54" customBuiltin="true" name="Обычный 7 3 3 3 3" xfId="0"/>
    <cellStyle builtinId="54" customBuiltin="true" name="Обычный 7 3 3 4" xfId="0"/>
    <cellStyle builtinId="54" customBuiltin="true" name="Обычный 7 3 3 4 2" xfId="0"/>
    <cellStyle builtinId="54" customBuiltin="true" name="Обычный 7 3 3 5" xfId="0"/>
    <cellStyle builtinId="54" customBuiltin="true" name="Обычный 7 3 4" xfId="0"/>
    <cellStyle builtinId="54" customBuiltin="true" name="Обычный 7 3 4 2" xfId="0"/>
    <cellStyle builtinId="54" customBuiltin="true" name="Обычный 7 3 4 2 2" xfId="0"/>
    <cellStyle builtinId="54" customBuiltin="true" name="Обычный 7 3 4 3" xfId="0"/>
    <cellStyle builtinId="54" customBuiltin="true" name="Обычный 7 3 5" xfId="0"/>
    <cellStyle builtinId="54" customBuiltin="true" name="Обычный 7 3 5 2" xfId="0"/>
    <cellStyle builtinId="54" customBuiltin="true" name="Обычный 7 3 5 2 2" xfId="0"/>
    <cellStyle builtinId="54" customBuiltin="true" name="Обычный 7 3 5 3" xfId="0"/>
    <cellStyle builtinId="54" customBuiltin="true" name="Обычный 7 3 6" xfId="0"/>
    <cellStyle builtinId="54" customBuiltin="true" name="Обычный 7 3 6 2" xfId="0"/>
    <cellStyle builtinId="54" customBuiltin="true" name="Обычный 7 3 7" xfId="0"/>
    <cellStyle builtinId="54" customBuiltin="true" name="Обычный 7 4" xfId="0"/>
    <cellStyle builtinId="54" customBuiltin="true" name="Обычный 7 4 2" xfId="0"/>
    <cellStyle builtinId="54" customBuiltin="true" name="Обычный 7 4 2 2" xfId="0"/>
    <cellStyle builtinId="54" customBuiltin="true" name="Обычный 7 4 2 2 2" xfId="0"/>
    <cellStyle builtinId="54" customBuiltin="true" name="Обычный 7 4 2 2 2 2" xfId="0"/>
    <cellStyle builtinId="54" customBuiltin="true" name="Обычный 7 4 2 2 3" xfId="0"/>
    <cellStyle builtinId="54" customBuiltin="true" name="Обычный 7 4 2 3" xfId="0"/>
    <cellStyle builtinId="54" customBuiltin="true" name="Обычный 7 4 2 3 2" xfId="0"/>
    <cellStyle builtinId="54" customBuiltin="true" name="Обычный 7 4 2 4" xfId="0"/>
    <cellStyle builtinId="54" customBuiltin="true" name="Обычный 7 4 3" xfId="0"/>
    <cellStyle builtinId="54" customBuiltin="true" name="Обычный 7 4 3 2" xfId="0"/>
    <cellStyle builtinId="54" customBuiltin="true" name="Обычный 7 4 3 2 2" xfId="0"/>
    <cellStyle builtinId="54" customBuiltin="true" name="Обычный 7 4 3 3" xfId="0"/>
    <cellStyle builtinId="54" customBuiltin="true" name="Обычный 7 4 4" xfId="0"/>
    <cellStyle builtinId="54" customBuiltin="true" name="Обычный 7 4 4 2" xfId="0"/>
    <cellStyle builtinId="54" customBuiltin="true" name="Обычный 7 4 5" xfId="0"/>
    <cellStyle builtinId="54" customBuiltin="true" name="Обычный 7 5" xfId="0"/>
    <cellStyle builtinId="54" customBuiltin="true" name="Обычный 7 5 2" xfId="0"/>
    <cellStyle builtinId="54" customBuiltin="true" name="Обычный 7 5 2 2" xfId="0"/>
    <cellStyle builtinId="54" customBuiltin="true" name="Обычный 7 5 3" xfId="0"/>
    <cellStyle builtinId="54" customBuiltin="true" name="Обычный 7 6" xfId="0"/>
    <cellStyle builtinId="54" customBuiltin="true" name="Обычный 7 7" xfId="0"/>
    <cellStyle builtinId="54" customBuiltin="true" name="Обычный 8" xfId="0"/>
    <cellStyle builtinId="54" customBuiltin="true" name="Обычный 8 2" xfId="0"/>
    <cellStyle builtinId="54" customBuiltin="true" name="Обычный 8 2 2" xfId="0"/>
    <cellStyle builtinId="54" customBuiltin="true" name="Обычный 8 2 3" xfId="0"/>
    <cellStyle builtinId="54" customBuiltin="true" name="Обычный 8 3" xfId="0"/>
    <cellStyle builtinId="54" customBuiltin="true" name="Обычный 8 3 2" xfId="0"/>
    <cellStyle builtinId="54" customBuiltin="true" name="Обычный 9" xfId="0"/>
    <cellStyle builtinId="54" customBuiltin="true" name="Обычный 9 2" xfId="0"/>
    <cellStyle builtinId="54" customBuiltin="true" name="Обычный 9 2 2" xfId="0"/>
    <cellStyle builtinId="54" customBuiltin="true" name="Обычный 9 2 2 2" xfId="0"/>
    <cellStyle builtinId="54" customBuiltin="true" name="Обычный 9 2 2 2 2" xfId="0"/>
    <cellStyle builtinId="54" customBuiltin="true" name="Обычный 9 2 2 2 2 2" xfId="0"/>
    <cellStyle builtinId="54" customBuiltin="true" name="Обычный 9 2 2 2 3" xfId="0"/>
    <cellStyle builtinId="54" customBuiltin="true" name="Обычный 9 2 2 3" xfId="0"/>
    <cellStyle builtinId="54" customBuiltin="true" name="Обычный 9 2 2 3 2" xfId="0"/>
    <cellStyle builtinId="54" customBuiltin="true" name="Обычный 9 2 2 3 2 2" xfId="0"/>
    <cellStyle builtinId="54" customBuiltin="true" name="Обычный 9 2 2 3 3" xfId="0"/>
    <cellStyle builtinId="54" customBuiltin="true" name="Обычный 9 2 2 4" xfId="0"/>
    <cellStyle builtinId="54" customBuiltin="true" name="Обычный 9 2 2 4 2" xfId="0"/>
    <cellStyle builtinId="54" customBuiltin="true" name="Обычный 9 2 2 5" xfId="0"/>
    <cellStyle builtinId="54" customBuiltin="true" name="Обычный 9 2 3" xfId="0"/>
    <cellStyle builtinId="54" customBuiltin="true" name="Обычный 9 2 3 2" xfId="0"/>
    <cellStyle builtinId="54" customBuiltin="true" name="Обычный 9 2 3 2 2" xfId="0"/>
    <cellStyle builtinId="54" customBuiltin="true" name="Обычный 9 2 3 3" xfId="0"/>
    <cellStyle builtinId="54" customBuiltin="true" name="Обычный 9 2 4" xfId="0"/>
    <cellStyle builtinId="54" customBuiltin="true" name="Обычный 9 2 5" xfId="0"/>
    <cellStyle builtinId="54" customBuiltin="true" name="Обычный 9 2 5 2" xfId="0"/>
    <cellStyle builtinId="54" customBuiltin="true" name="Обычный 9 2 6" xfId="0"/>
    <cellStyle builtinId="54" customBuiltin="true" name="Обычный 9 3" xfId="0"/>
    <cellStyle builtinId="54" customBuiltin="true" name="Обычный 9 3 2" xfId="0"/>
    <cellStyle builtinId="54" customBuiltin="true" name="Обычный 9 3 2 2" xfId="0"/>
    <cellStyle builtinId="54" customBuiltin="true" name="Обычный 9 3 2 2 2" xfId="0"/>
    <cellStyle builtinId="54" customBuiltin="true" name="Обычный 9 3 2 2 2 2" xfId="0"/>
    <cellStyle builtinId="54" customBuiltin="true" name="Обычный 9 3 2 2 3" xfId="0"/>
    <cellStyle builtinId="54" customBuiltin="true" name="Обычный 9 3 2 3" xfId="0"/>
    <cellStyle builtinId="54" customBuiltin="true" name="Обычный 9 3 2 3 2" xfId="0"/>
    <cellStyle builtinId="54" customBuiltin="true" name="Обычный 9 3 2 3 2 2" xfId="0"/>
    <cellStyle builtinId="54" customBuiltin="true" name="Обычный 9 3 2 3 3" xfId="0"/>
    <cellStyle builtinId="54" customBuiltin="true" name="Обычный 9 3 2 4" xfId="0"/>
    <cellStyle builtinId="54" customBuiltin="true" name="Обычный 9 3 2 4 2" xfId="0"/>
    <cellStyle builtinId="54" customBuiltin="true" name="Обычный 9 3 2 5" xfId="0"/>
    <cellStyle builtinId="54" customBuiltin="true" name="Обычный 9 3 3" xfId="0"/>
    <cellStyle builtinId="54" customBuiltin="true" name="Обычный 9 3 3 2" xfId="0"/>
    <cellStyle builtinId="54" customBuiltin="true" name="Обычный 9 3 3 2 2" xfId="0"/>
    <cellStyle builtinId="54" customBuiltin="true" name="Обычный 9 3 3 3" xfId="0"/>
    <cellStyle builtinId="54" customBuiltin="true" name="Обычный 9 3 4" xfId="0"/>
    <cellStyle builtinId="54" customBuiltin="true" name="Обычный 9 3 4 2" xfId="0"/>
    <cellStyle builtinId="54" customBuiltin="true" name="Обычный 9 3 4 2 2" xfId="0"/>
    <cellStyle builtinId="54" customBuiltin="true" name="Обычный 9 3 4 3" xfId="0"/>
    <cellStyle builtinId="54" customBuiltin="true" name="Обычный 9 3 5" xfId="0"/>
    <cellStyle builtinId="54" customBuiltin="true" name="Обычный 9 3 5 2" xfId="0"/>
    <cellStyle builtinId="54" customBuiltin="true" name="Обычный 9 3 6" xfId="0"/>
    <cellStyle builtinId="54" customBuiltin="true" name="Примечание 2" xfId="0"/>
    <cellStyle builtinId="54" customBuiltin="true" name="Примечание 2 2" xfId="0"/>
    <cellStyle builtinId="54" customBuiltin="true" name="Примечание 2 3" xfId="0"/>
    <cellStyle builtinId="54" customBuiltin="true" name="Процентный 10" xfId="0"/>
    <cellStyle builtinId="54" customBuiltin="true" name="Процентный 10 10" xfId="0"/>
    <cellStyle builtinId="54" customBuiltin="true" name="Процентный 10 10 2" xfId="0"/>
    <cellStyle builtinId="54" customBuiltin="true" name="Процентный 10 11" xfId="0"/>
    <cellStyle builtinId="54" customBuiltin="true" name="Процентный 10 11 2" xfId="0"/>
    <cellStyle builtinId="54" customBuiltin="true" name="Процентный 10 12" xfId="0"/>
    <cellStyle builtinId="54" customBuiltin="true" name="Процентный 10 13" xfId="0"/>
    <cellStyle builtinId="54" customBuiltin="true" name="Процентный 10 14" xfId="0"/>
    <cellStyle builtinId="54" customBuiltin="true" name="Процентный 10 2" xfId="0"/>
    <cellStyle builtinId="54" customBuiltin="true" name="Процентный 10 2 2" xfId="0"/>
    <cellStyle builtinId="54" customBuiltin="true" name="Процентный 10 2 2 10" xfId="0"/>
    <cellStyle builtinId="54" customBuiltin="true" name="Процентный 10 2 2 11" xfId="0"/>
    <cellStyle builtinId="54" customBuiltin="true" name="Процентный 10 2 2 12" xfId="0"/>
    <cellStyle builtinId="54" customBuiltin="true" name="Процентный 10 2 2 2" xfId="0"/>
    <cellStyle builtinId="54" customBuiltin="true" name="Процентный 10 2 2 2 2" xfId="0"/>
    <cellStyle builtinId="54" customBuiltin="true" name="Процентный 10 2 2 2 2 2" xfId="0"/>
    <cellStyle builtinId="54" customBuiltin="true" name="Процентный 10 2 2 2 3" xfId="0"/>
    <cellStyle builtinId="54" customBuiltin="true" name="Процентный 10 2 2 2 4" xfId="0"/>
    <cellStyle builtinId="54" customBuiltin="true" name="Процентный 10 2 2 3" xfId="0"/>
    <cellStyle builtinId="54" customBuiltin="true" name="Процентный 10 2 2 3 2" xfId="0"/>
    <cellStyle builtinId="54" customBuiltin="true" name="Процентный 10 2 2 4" xfId="0"/>
    <cellStyle builtinId="54" customBuiltin="true" name="Процентный 10 2 2 4 2" xfId="0"/>
    <cellStyle builtinId="54" customBuiltin="true" name="Процентный 10 2 2 4 2 2" xfId="0"/>
    <cellStyle builtinId="54" customBuiltin="true" name="Процентный 10 2 2 4 3" xfId="0"/>
    <cellStyle builtinId="54" customBuiltin="true" name="Процентный 10 2 2 5" xfId="0"/>
    <cellStyle builtinId="54" customBuiltin="true" name="Процентный 10 2 2 5 2" xfId="0"/>
    <cellStyle builtinId="54" customBuiltin="true" name="Процентный 10 2 2 5 2 2" xfId="0"/>
    <cellStyle builtinId="54" customBuiltin="true" name="Процентный 10 2 2 5 3" xfId="0"/>
    <cellStyle builtinId="54" customBuiltin="true" name="Процентный 10 2 2 5 3 2" xfId="0"/>
    <cellStyle builtinId="54" customBuiltin="true" name="Процентный 10 2 2 5 4" xfId="0"/>
    <cellStyle builtinId="54" customBuiltin="true" name="Процентный 10 2 2 5 4 2" xfId="0"/>
    <cellStyle builtinId="54" customBuiltin="true" name="Процентный 10 2 2 5 5" xfId="0"/>
    <cellStyle builtinId="54" customBuiltin="true" name="Процентный 10 2 2 5 6" xfId="0"/>
    <cellStyle builtinId="54" customBuiltin="true" name="Процентный 10 2 2 6" xfId="0"/>
    <cellStyle builtinId="54" customBuiltin="true" name="Процентный 10 2 2 6 2" xfId="0"/>
    <cellStyle builtinId="54" customBuiltin="true" name="Процентный 10 2 2 6 2 2" xfId="0"/>
    <cellStyle builtinId="54" customBuiltin="true" name="Процентный 10 2 2 6 3" xfId="0"/>
    <cellStyle builtinId="54" customBuiltin="true" name="Процентный 10 2 2 7" xfId="0"/>
    <cellStyle builtinId="54" customBuiltin="true" name="Процентный 10 2 2 7 2" xfId="0"/>
    <cellStyle builtinId="54" customBuiltin="true" name="Процентный 10 2 2 8" xfId="0"/>
    <cellStyle builtinId="54" customBuiltin="true" name="Процентный 10 2 2 8 2" xfId="0"/>
    <cellStyle builtinId="54" customBuiltin="true" name="Процентный 10 2 2 9" xfId="0"/>
    <cellStyle builtinId="54" customBuiltin="true" name="Процентный 10 2 2 9 2" xfId="0"/>
    <cellStyle builtinId="54" customBuiltin="true" name="Процентный 10 2 3" xfId="0"/>
    <cellStyle builtinId="54" customBuiltin="true" name="Процентный 10 2 3 2" xfId="0"/>
    <cellStyle builtinId="54" customBuiltin="true" name="Процентный 10 2 3 2 2" xfId="0"/>
    <cellStyle builtinId="54" customBuiltin="true" name="Процентный 10 2 3 3" xfId="0"/>
    <cellStyle builtinId="54" customBuiltin="true" name="Процентный 10 2 4" xfId="0"/>
    <cellStyle builtinId="54" customBuiltin="true" name="Процентный 10 2 4 2" xfId="0"/>
    <cellStyle builtinId="54" customBuiltin="true" name="Процентный 10 2 4 3" xfId="0"/>
    <cellStyle builtinId="54" customBuiltin="true" name="Процентный 10 2 5" xfId="0"/>
    <cellStyle builtinId="54" customBuiltin="true" name="Процентный 10 2 6" xfId="0"/>
    <cellStyle builtinId="54" customBuiltin="true" name="Процентный 10 2 7" xfId="0"/>
    <cellStyle builtinId="54" customBuiltin="true" name="Процентный 10 2 8" xfId="0"/>
    <cellStyle builtinId="54" customBuiltin="true" name="Процентный 10 3" xfId="0"/>
    <cellStyle builtinId="54" customBuiltin="true" name="Процентный 10 3 2" xfId="0"/>
    <cellStyle builtinId="54" customBuiltin="true" name="Процентный 10 3 2 2" xfId="0"/>
    <cellStyle builtinId="54" customBuiltin="true" name="Процентный 10 3 2 2 2" xfId="0"/>
    <cellStyle builtinId="54" customBuiltin="true" name="Процентный 10 3 2 3" xfId="0"/>
    <cellStyle builtinId="54" customBuiltin="true" name="Процентный 10 3 2 3 2" xfId="0"/>
    <cellStyle builtinId="54" customBuiltin="true" name="Процентный 10 3 2 4" xfId="0"/>
    <cellStyle builtinId="54" customBuiltin="true" name="Процентный 10 3 2 5" xfId="0"/>
    <cellStyle builtinId="54" customBuiltin="true" name="Процентный 10 3 3" xfId="0"/>
    <cellStyle builtinId="54" customBuiltin="true" name="Процентный 10 3 3 2" xfId="0"/>
    <cellStyle builtinId="54" customBuiltin="true" name="Процентный 10 3 3 2 2" xfId="0"/>
    <cellStyle builtinId="54" customBuiltin="true" name="Процентный 10 3 3 3" xfId="0"/>
    <cellStyle builtinId="54" customBuiltin="true" name="Процентный 10 3 3 3 2" xfId="0"/>
    <cellStyle builtinId="54" customBuiltin="true" name="Процентный 10 3 3 4" xfId="0"/>
    <cellStyle builtinId="54" customBuiltin="true" name="Процентный 10 3 4" xfId="0"/>
    <cellStyle builtinId="54" customBuiltin="true" name="Процентный 10 3 4 2" xfId="0"/>
    <cellStyle builtinId="54" customBuiltin="true" name="Процентный 10 3 5" xfId="0"/>
    <cellStyle builtinId="54" customBuiltin="true" name="Процентный 10 3 6" xfId="0"/>
    <cellStyle builtinId="54" customBuiltin="true" name="Процентный 10 4" xfId="0"/>
    <cellStyle builtinId="54" customBuiltin="true" name="Процентный 10 4 2" xfId="0"/>
    <cellStyle builtinId="54" customBuiltin="true" name="Процентный 10 4 2 2" xfId="0"/>
    <cellStyle builtinId="54" customBuiltin="true" name="Процентный 10 4 2 2 2" xfId="0"/>
    <cellStyle builtinId="54" customBuiltin="true" name="Процентный 10 4 2 3" xfId="0"/>
    <cellStyle builtinId="54" customBuiltin="true" name="Процентный 10 4 2 4" xfId="0"/>
    <cellStyle builtinId="54" customBuiltin="true" name="Процентный 10 4 3" xfId="0"/>
    <cellStyle builtinId="54" customBuiltin="true" name="Процентный 10 4 3 2" xfId="0"/>
    <cellStyle builtinId="54" customBuiltin="true" name="Процентный 10 4 4" xfId="0"/>
    <cellStyle builtinId="54" customBuiltin="true" name="Процентный 10 4 4 2" xfId="0"/>
    <cellStyle builtinId="54" customBuiltin="true" name="Процентный 10 4 5" xfId="0"/>
    <cellStyle builtinId="54" customBuiltin="true" name="Процентный 10 4 5 2" xfId="0"/>
    <cellStyle builtinId="54" customBuiltin="true" name="Процентный 10 4 6" xfId="0"/>
    <cellStyle builtinId="54" customBuiltin="true" name="Процентный 10 4 6 2" xfId="0"/>
    <cellStyle builtinId="54" customBuiltin="true" name="Процентный 10 4 7" xfId="0"/>
    <cellStyle builtinId="54" customBuiltin="true" name="Процентный 10 4 8" xfId="0"/>
    <cellStyle builtinId="54" customBuiltin="true" name="Процентный 10 5" xfId="0"/>
    <cellStyle builtinId="54" customBuiltin="true" name="Процентный 10 5 2" xfId="0"/>
    <cellStyle builtinId="54" customBuiltin="true" name="Процентный 10 5 2 2" xfId="0"/>
    <cellStyle builtinId="54" customBuiltin="true" name="Процентный 10 5 3" xfId="0"/>
    <cellStyle builtinId="54" customBuiltin="true" name="Процентный 10 5 3 2" xfId="0"/>
    <cellStyle builtinId="54" customBuiltin="true" name="Процентный 10 5 4" xfId="0"/>
    <cellStyle builtinId="54" customBuiltin="true" name="Процентный 10 5 4 2" xfId="0"/>
    <cellStyle builtinId="54" customBuiltin="true" name="Процентный 10 5 5" xfId="0"/>
    <cellStyle builtinId="54" customBuiltin="true" name="Процентный 10 5 5 2" xfId="0"/>
    <cellStyle builtinId="54" customBuiltin="true" name="Процентный 10 5 6" xfId="0"/>
    <cellStyle builtinId="54" customBuiltin="true" name="Процентный 10 5 6 2" xfId="0"/>
    <cellStyle builtinId="54" customBuiltin="true" name="Процентный 10 5 7" xfId="0"/>
    <cellStyle builtinId="54" customBuiltin="true" name="Процентный 10 5 7 2" xfId="0"/>
    <cellStyle builtinId="54" customBuiltin="true" name="Процентный 10 5 8" xfId="0"/>
    <cellStyle builtinId="54" customBuiltin="true" name="Процентный 10 5 9" xfId="0"/>
    <cellStyle builtinId="54" customBuiltin="true" name="Процентный 10 6" xfId="0"/>
    <cellStyle builtinId="54" customBuiltin="true" name="Процентный 10 6 2" xfId="0"/>
    <cellStyle builtinId="54" customBuiltin="true" name="Процентный 10 7" xfId="0"/>
    <cellStyle builtinId="54" customBuiltin="true" name="Процентный 10 7 2" xfId="0"/>
    <cellStyle builtinId="54" customBuiltin="true" name="Процентный 10 7 2 2" xfId="0"/>
    <cellStyle builtinId="54" customBuiltin="true" name="Процентный 10 7 2 2 2" xfId="0"/>
    <cellStyle builtinId="54" customBuiltin="true" name="Процентный 10 7 2 3" xfId="0"/>
    <cellStyle builtinId="54" customBuiltin="true" name="Процентный 10 7 2 4" xfId="0"/>
    <cellStyle builtinId="54" customBuiltin="true" name="Процентный 10 7 3" xfId="0"/>
    <cellStyle builtinId="54" customBuiltin="true" name="Процентный 10 7 3 2" xfId="0"/>
    <cellStyle builtinId="54" customBuiltin="true" name="Процентный 10 7 4" xfId="0"/>
    <cellStyle builtinId="54" customBuiltin="true" name="Процентный 10 8" xfId="0"/>
    <cellStyle builtinId="54" customBuiltin="true" name="Процентный 10 8 2" xfId="0"/>
    <cellStyle builtinId="54" customBuiltin="true" name="Процентный 10 8 2 2" xfId="0"/>
    <cellStyle builtinId="54" customBuiltin="true" name="Процентный 10 8 3" xfId="0"/>
    <cellStyle builtinId="54" customBuiltin="true" name="Процентный 10 8 3 2" xfId="0"/>
    <cellStyle builtinId="54" customBuiltin="true" name="Процентный 10 8 3 2 2" xfId="0"/>
    <cellStyle builtinId="54" customBuiltin="true" name="Процентный 10 8 3 2 2 2" xfId="0"/>
    <cellStyle builtinId="54" customBuiltin="true" name="Процентный 10 8 3 2 2 3" xfId="0"/>
    <cellStyle builtinId="54" customBuiltin="true" name="Процентный 10 8 3 2 3" xfId="0"/>
    <cellStyle builtinId="54" customBuiltin="true" name="Процентный 10 8 3 2 4" xfId="0"/>
    <cellStyle builtinId="54" customBuiltin="true" name="Процентный 10 8 3 3" xfId="0"/>
    <cellStyle builtinId="54" customBuiltin="true" name="Процентный 10 8 4" xfId="0"/>
    <cellStyle builtinId="54" customBuiltin="true" name="Процентный 10 8 4 2" xfId="0"/>
    <cellStyle builtinId="54" customBuiltin="true" name="Процентный 10 8 5" xfId="0"/>
    <cellStyle builtinId="54" customBuiltin="true" name="Процентный 10 8 5 2" xfId="0"/>
    <cellStyle builtinId="54" customBuiltin="true" name="Процентный 10 8 6" xfId="0"/>
    <cellStyle builtinId="54" customBuiltin="true" name="Процентный 10 9" xfId="0"/>
    <cellStyle builtinId="54" customBuiltin="true" name="Процентный 10 9 2" xfId="0"/>
    <cellStyle builtinId="54" customBuiltin="true" name="Процентный 10 9 2 2" xfId="0"/>
    <cellStyle builtinId="54" customBuiltin="true" name="Процентный 10 9 2 2 2" xfId="0"/>
    <cellStyle builtinId="54" customBuiltin="true" name="Процентный 10 9 2 2 3" xfId="0"/>
    <cellStyle builtinId="54" customBuiltin="true" name="Процентный 10 9 2 3" xfId="0"/>
    <cellStyle builtinId="54" customBuiltin="true" name="Процентный 10 9 3" xfId="0"/>
    <cellStyle builtinId="54" customBuiltin="true" name="Процентный 10 9 3 2" xfId="0"/>
    <cellStyle builtinId="54" customBuiltin="true" name="Процентный 10 9 3 3" xfId="0"/>
    <cellStyle builtinId="54" customBuiltin="true" name="Процентный 10 9 4" xfId="0"/>
    <cellStyle builtinId="54" customBuiltin="true" name="Процентный 11" xfId="0"/>
    <cellStyle builtinId="54" customBuiltin="true" name="Процентный 11 2" xfId="0"/>
    <cellStyle builtinId="54" customBuiltin="true" name="Процентный 11 2 2" xfId="0"/>
    <cellStyle builtinId="54" customBuiltin="true" name="Процентный 11 3" xfId="0"/>
    <cellStyle builtinId="54" customBuiltin="true" name="Процентный 11 3 2" xfId="0"/>
    <cellStyle builtinId="54" customBuiltin="true" name="Процентный 11 4" xfId="0"/>
    <cellStyle builtinId="54" customBuiltin="true" name="Процентный 12" xfId="0"/>
    <cellStyle builtinId="54" customBuiltin="true" name="Процентный 12 2" xfId="0"/>
    <cellStyle builtinId="54" customBuiltin="true" name="Процентный 12 2 2" xfId="0"/>
    <cellStyle builtinId="54" customBuiltin="true" name="Процентный 12 2 3" xfId="0"/>
    <cellStyle builtinId="54" customBuiltin="true" name="Процентный 12 2 3 2" xfId="0"/>
    <cellStyle builtinId="54" customBuiltin="true" name="Процентный 12 2 4" xfId="0"/>
    <cellStyle builtinId="54" customBuiltin="true" name="Процентный 12 3" xfId="0"/>
    <cellStyle builtinId="54" customBuiltin="true" name="Процентный 12 3 2" xfId="0"/>
    <cellStyle builtinId="54" customBuiltin="true" name="Процентный 12 3 2 2" xfId="0"/>
    <cellStyle builtinId="54" customBuiltin="true" name="Процентный 12 3 3" xfId="0"/>
    <cellStyle builtinId="54" customBuiltin="true" name="Процентный 12 4" xfId="0"/>
    <cellStyle builtinId="54" customBuiltin="true" name="Процентный 12 4 2" xfId="0"/>
    <cellStyle builtinId="54" customBuiltin="true" name="Процентный 13" xfId="0"/>
    <cellStyle builtinId="54" customBuiltin="true" name="Процентный 13 2" xfId="0"/>
    <cellStyle builtinId="54" customBuiltin="true" name="Процентный 13 2 2" xfId="0"/>
    <cellStyle builtinId="54" customBuiltin="true" name="Процентный 13 2 2 10" xfId="0"/>
    <cellStyle builtinId="54" customBuiltin="true" name="Процентный 13 2 2 10 2" xfId="0"/>
    <cellStyle builtinId="54" customBuiltin="true" name="Процентный 13 2 2 11" xfId="0"/>
    <cellStyle builtinId="54" customBuiltin="true" name="Процентный 13 2 2 12" xfId="0"/>
    <cellStyle builtinId="54" customBuiltin="true" name="Процентный 13 2 2 13" xfId="0"/>
    <cellStyle builtinId="54" customBuiltin="true" name="Процентный 13 2 2 2" xfId="0"/>
    <cellStyle builtinId="54" customBuiltin="true" name="Процентный 13 2 2 2 2" xfId="0"/>
    <cellStyle builtinId="54" customBuiltin="true" name="Процентный 13 2 2 2 2 2" xfId="0"/>
    <cellStyle builtinId="54" customBuiltin="true" name="Процентный 13 2 2 2 2 2 2" xfId="0"/>
    <cellStyle builtinId="54" customBuiltin="true" name="Процентный 13 2 2 2 2 2 2 2" xfId="0"/>
    <cellStyle builtinId="54" customBuiltin="true" name="Процентный 13 2 2 2 2 2 3" xfId="0"/>
    <cellStyle builtinId="54" customBuiltin="true" name="Процентный 13 2 2 2 2 3" xfId="0"/>
    <cellStyle builtinId="54" customBuiltin="true" name="Процентный 13 2 2 2 2 3 2" xfId="0"/>
    <cellStyle builtinId="54" customBuiltin="true" name="Процентный 13 2 2 2 2 3 2 2" xfId="0"/>
    <cellStyle builtinId="54" customBuiltin="true" name="Процентный 13 2 2 2 2 3 3" xfId="0"/>
    <cellStyle builtinId="54" customBuiltin="true" name="Процентный 13 2 2 2 2 4" xfId="0"/>
    <cellStyle builtinId="54" customBuiltin="true" name="Процентный 13 2 2 2 2 4 2" xfId="0"/>
    <cellStyle builtinId="54" customBuiltin="true" name="Процентный 13 2 2 2 2 5" xfId="0"/>
    <cellStyle builtinId="54" customBuiltin="true" name="Процентный 13 2 2 2 3" xfId="0"/>
    <cellStyle builtinId="54" customBuiltin="true" name="Процентный 13 2 2 2 3 2" xfId="0"/>
    <cellStyle builtinId="54" customBuiltin="true" name="Процентный 13 2 2 2 3 2 2" xfId="0"/>
    <cellStyle builtinId="54" customBuiltin="true" name="Процентный 13 2 2 2 3 2 2 2" xfId="0"/>
    <cellStyle builtinId="54" customBuiltin="true" name="Процентный 13 2 2 2 3 2 3" xfId="0"/>
    <cellStyle builtinId="54" customBuiltin="true" name="Процентный 13 2 2 2 3 3" xfId="0"/>
    <cellStyle builtinId="54" customBuiltin="true" name="Процентный 13 2 2 2 3 3 2" xfId="0"/>
    <cellStyle builtinId="54" customBuiltin="true" name="Процентный 13 2 2 2 3 4" xfId="0"/>
    <cellStyle builtinId="54" customBuiltin="true" name="Процентный 13 2 2 2 4" xfId="0"/>
    <cellStyle builtinId="54" customBuiltin="true" name="Процентный 13 2 2 2 4 2" xfId="0"/>
    <cellStyle builtinId="54" customBuiltin="true" name="Процентный 13 2 2 2 4 2 2" xfId="0"/>
    <cellStyle builtinId="54" customBuiltin="true" name="Процентный 13 2 2 2 4 3" xfId="0"/>
    <cellStyle builtinId="54" customBuiltin="true" name="Процентный 13 2 2 2 5" xfId="0"/>
    <cellStyle builtinId="54" customBuiltin="true" name="Процентный 13 2 2 2 5 2" xfId="0"/>
    <cellStyle builtinId="54" customBuiltin="true" name="Процентный 13 2 2 2 5 2 2" xfId="0"/>
    <cellStyle builtinId="54" customBuiltin="true" name="Процентный 13 2 2 2 5 3" xfId="0"/>
    <cellStyle builtinId="54" customBuiltin="true" name="Процентный 13 2 2 2 6" xfId="0"/>
    <cellStyle builtinId="54" customBuiltin="true" name="Процентный 13 2 2 2 6 2" xfId="0"/>
    <cellStyle builtinId="54" customBuiltin="true" name="Процентный 13 2 2 2 7" xfId="0"/>
    <cellStyle builtinId="54" customBuiltin="true" name="Процентный 13 2 2 3" xfId="0"/>
    <cellStyle builtinId="54" customBuiltin="true" name="Процентный 13 2 2 3 2" xfId="0"/>
    <cellStyle builtinId="54" customBuiltin="true" name="Процентный 13 2 2 3 2 2" xfId="0"/>
    <cellStyle builtinId="54" customBuiltin="true" name="Процентный 13 2 2 3 2 2 2" xfId="0"/>
    <cellStyle builtinId="54" customBuiltin="true" name="Процентный 13 2 2 3 2 2 2 2" xfId="0"/>
    <cellStyle builtinId="54" customBuiltin="true" name="Процентный 13 2 2 3 2 2 3" xfId="0"/>
    <cellStyle builtinId="54" customBuiltin="true" name="Процентный 13 2 2 3 2 3" xfId="0"/>
    <cellStyle builtinId="54" customBuiltin="true" name="Процентный 13 2 2 3 2 3 2" xfId="0"/>
    <cellStyle builtinId="54" customBuiltin="true" name="Процентный 13 2 2 3 2 3 2 2" xfId="0"/>
    <cellStyle builtinId="54" customBuiltin="true" name="Процентный 13 2 2 3 2 3 3" xfId="0"/>
    <cellStyle builtinId="54" customBuiltin="true" name="Процентный 13 2 2 3 2 4" xfId="0"/>
    <cellStyle builtinId="54" customBuiltin="true" name="Процентный 13 2 2 3 2 4 2" xfId="0"/>
    <cellStyle builtinId="54" customBuiltin="true" name="Процентный 13 2 2 3 2 5" xfId="0"/>
    <cellStyle builtinId="54" customBuiltin="true" name="Процентный 13 2 2 3 3" xfId="0"/>
    <cellStyle builtinId="54" customBuiltin="true" name="Процентный 13 2 2 3 3 2" xfId="0"/>
    <cellStyle builtinId="54" customBuiltin="true" name="Процентный 13 2 2 3 3 2 2" xfId="0"/>
    <cellStyle builtinId="54" customBuiltin="true" name="Процентный 13 2 2 3 3 3" xfId="0"/>
    <cellStyle builtinId="54" customBuiltin="true" name="Процентный 13 2 2 3 4" xfId="0"/>
    <cellStyle builtinId="54" customBuiltin="true" name="Процентный 13 2 2 3 4 2" xfId="0"/>
    <cellStyle builtinId="54" customBuiltin="true" name="Процентный 13 2 2 3 4 2 2" xfId="0"/>
    <cellStyle builtinId="54" customBuiltin="true" name="Процентный 13 2 2 3 4 3" xfId="0"/>
    <cellStyle builtinId="54" customBuiltin="true" name="Процентный 13 2 2 3 5" xfId="0"/>
    <cellStyle builtinId="54" customBuiltin="true" name="Процентный 13 2 2 3 5 2" xfId="0"/>
    <cellStyle builtinId="54" customBuiltin="true" name="Процентный 13 2 2 3 6" xfId="0"/>
    <cellStyle builtinId="54" customBuiltin="true" name="Процентный 13 2 2 4" xfId="0"/>
    <cellStyle builtinId="54" customBuiltin="true" name="Процентный 13 2 2 4 2" xfId="0"/>
    <cellStyle builtinId="54" customBuiltin="true" name="Процентный 13 2 2 4 2 2" xfId="0"/>
    <cellStyle builtinId="54" customBuiltin="true" name="Процентный 13 2 2 4 2 2 2" xfId="0"/>
    <cellStyle builtinId="54" customBuiltin="true" name="Процентный 13 2 2 4 2 2 2 2" xfId="0"/>
    <cellStyle builtinId="54" customBuiltin="true" name="Процентный 13 2 2 4 2 2 3" xfId="0"/>
    <cellStyle builtinId="54" customBuiltin="true" name="Процентный 13 2 2 4 2 3" xfId="0"/>
    <cellStyle builtinId="54" customBuiltin="true" name="Процентный 13 2 2 4 2 3 2" xfId="0"/>
    <cellStyle builtinId="54" customBuiltin="true" name="Процентный 13 2 2 4 2 4" xfId="0"/>
    <cellStyle builtinId="54" customBuiltin="true" name="Процентный 13 2 2 4 3" xfId="0"/>
    <cellStyle builtinId="54" customBuiltin="true" name="Процентный 13 2 2 4 3 2" xfId="0"/>
    <cellStyle builtinId="54" customBuiltin="true" name="Процентный 13 2 2 4 3 2 2" xfId="0"/>
    <cellStyle builtinId="54" customBuiltin="true" name="Процентный 13 2 2 4 3 3" xfId="0"/>
    <cellStyle builtinId="54" customBuiltin="true" name="Процентный 13 2 2 4 4" xfId="0"/>
    <cellStyle builtinId="54" customBuiltin="true" name="Процентный 13 2 2 4 4 2" xfId="0"/>
    <cellStyle builtinId="54" customBuiltin="true" name="Процентный 13 2 2 4 5" xfId="0"/>
    <cellStyle builtinId="54" customBuiltin="true" name="Процентный 13 2 2 4 6" xfId="0"/>
    <cellStyle builtinId="54" customBuiltin="true" name="Процентный 13 2 2 4 7" xfId="0"/>
    <cellStyle builtinId="54" customBuiltin="true" name="Процентный 13 2 2 5" xfId="0"/>
    <cellStyle builtinId="54" customBuiltin="true" name="Процентный 13 2 2 5 2" xfId="0"/>
    <cellStyle builtinId="54" customBuiltin="true" name="Процентный 13 2 2 5 2 2" xfId="0"/>
    <cellStyle builtinId="54" customBuiltin="true" name="Процентный 13 2 2 5 2 2 2" xfId="0"/>
    <cellStyle builtinId="54" customBuiltin="true" name="Процентный 13 2 2 5 2 3" xfId="0"/>
    <cellStyle builtinId="54" customBuiltin="true" name="Процентный 13 2 2 5 3" xfId="0"/>
    <cellStyle builtinId="54" customBuiltin="true" name="Процентный 13 2 2 5 3 2" xfId="0"/>
    <cellStyle builtinId="54" customBuiltin="true" name="Процентный 13 2 2 5 4" xfId="0"/>
    <cellStyle builtinId="54" customBuiltin="true" name="Процентный 13 2 2 6" xfId="0"/>
    <cellStyle builtinId="54" customBuiltin="true" name="Процентный 13 2 2 6 2" xfId="0"/>
    <cellStyle builtinId="54" customBuiltin="true" name="Процентный 13 2 2 6 2 2" xfId="0"/>
    <cellStyle builtinId="54" customBuiltin="true" name="Процентный 13 2 2 6 3" xfId="0"/>
    <cellStyle builtinId="54" customBuiltin="true" name="Процентный 13 2 2 7" xfId="0"/>
    <cellStyle builtinId="54" customBuiltin="true" name="Процентный 13 2 2 7 2" xfId="0"/>
    <cellStyle builtinId="54" customBuiltin="true" name="Процентный 13 2 2 8" xfId="0"/>
    <cellStyle builtinId="54" customBuiltin="true" name="Процентный 13 2 2 9" xfId="0"/>
    <cellStyle builtinId="54" customBuiltin="true" name="Процентный 13 2 3" xfId="0"/>
    <cellStyle builtinId="54" customBuiltin="true" name="Процентный 13 2 3 2" xfId="0"/>
    <cellStyle builtinId="54" customBuiltin="true" name="Процентный 13 2 3 2 2" xfId="0"/>
    <cellStyle builtinId="54" customBuiltin="true" name="Процентный 13 2 3 3" xfId="0"/>
    <cellStyle builtinId="54" customBuiltin="true" name="Процентный 13 2 3 3 2" xfId="0"/>
    <cellStyle builtinId="54" customBuiltin="true" name="Процентный 13 2 3 4" xfId="0"/>
    <cellStyle builtinId="54" customBuiltin="true" name="Процентный 13 2 4" xfId="0"/>
    <cellStyle builtinId="54" customBuiltin="true" name="Процентный 13 2 4 2" xfId="0"/>
    <cellStyle builtinId="54" customBuiltin="true" name="Процентный 13 2 4 2 2" xfId="0"/>
    <cellStyle builtinId="54" customBuiltin="true" name="Процентный 13 2 4 3" xfId="0"/>
    <cellStyle builtinId="54" customBuiltin="true" name="Процентный 13 2 5" xfId="0"/>
    <cellStyle builtinId="54" customBuiltin="true" name="Процентный 13 2 5 2" xfId="0"/>
    <cellStyle builtinId="54" customBuiltin="true" name="Процентный 13 2 5 3" xfId="0"/>
    <cellStyle builtinId="54" customBuiltin="true" name="Процентный 13 2 6" xfId="0"/>
    <cellStyle builtinId="54" customBuiltin="true" name="Процентный 13 2 6 2" xfId="0"/>
    <cellStyle builtinId="54" customBuiltin="true" name="Процентный 13 2 7" xfId="0"/>
    <cellStyle builtinId="54" customBuiltin="true" name="Процентный 13 2 8" xfId="0"/>
    <cellStyle builtinId="54" customBuiltin="true" name="Процентный 13 3" xfId="0"/>
    <cellStyle builtinId="54" customBuiltin="true" name="Процентный 13 3 2" xfId="0"/>
    <cellStyle builtinId="54" customBuiltin="true" name="Процентный 13 3 2 2" xfId="0"/>
    <cellStyle builtinId="54" customBuiltin="true" name="Процентный 13 3 3" xfId="0"/>
    <cellStyle builtinId="54" customBuiltin="true" name="Процентный 13 3 3 2" xfId="0"/>
    <cellStyle builtinId="54" customBuiltin="true" name="Процентный 13 3 4" xfId="0"/>
    <cellStyle builtinId="54" customBuiltin="true" name="Процентный 13 4" xfId="0"/>
    <cellStyle builtinId="54" customBuiltin="true" name="Процентный 13 4 2" xfId="0"/>
    <cellStyle builtinId="54" customBuiltin="true" name="Процентный 13 4 2 2" xfId="0"/>
    <cellStyle builtinId="54" customBuiltin="true" name="Процентный 13 4 3" xfId="0"/>
    <cellStyle builtinId="54" customBuiltin="true" name="Процентный 13 5" xfId="0"/>
    <cellStyle builtinId="54" customBuiltin="true" name="Процентный 13 5 2" xfId="0"/>
    <cellStyle builtinId="54" customBuiltin="true" name="Процентный 13 6" xfId="0"/>
    <cellStyle builtinId="54" customBuiltin="true" name="Процентный 13 7" xfId="0"/>
    <cellStyle builtinId="54" customBuiltin="true" name="Процентный 13 8" xfId="0"/>
    <cellStyle builtinId="54" customBuiltin="true" name="Процентный 14" xfId="0"/>
    <cellStyle builtinId="54" customBuiltin="true" name="Процентный 14 2" xfId="0"/>
    <cellStyle builtinId="54" customBuiltin="true" name="Процентный 14 2 10" xfId="0"/>
    <cellStyle builtinId="54" customBuiltin="true" name="Процентный 14 2 11" xfId="0"/>
    <cellStyle builtinId="54" customBuiltin="true" name="Процентный 14 2 11 2" xfId="0"/>
    <cellStyle builtinId="54" customBuiltin="true" name="Процентный 14 2 12" xfId="0"/>
    <cellStyle builtinId="54" customBuiltin="true" name="Процентный 14 2 13" xfId="0"/>
    <cellStyle builtinId="54" customBuiltin="true" name="Процентный 14 2 14" xfId="0"/>
    <cellStyle builtinId="54" customBuiltin="true" name="Процентный 14 2 2" xfId="0"/>
    <cellStyle builtinId="54" customBuiltin="true" name="Процентный 14 2 2 2" xfId="0"/>
    <cellStyle builtinId="54" customBuiltin="true" name="Процентный 14 2 3" xfId="0"/>
    <cellStyle builtinId="54" customBuiltin="true" name="Процентный 14 2 3 2" xfId="0"/>
    <cellStyle builtinId="54" customBuiltin="true" name="Процентный 14 2 3 3" xfId="0"/>
    <cellStyle builtinId="54" customBuiltin="true" name="Процентный 14 2 3 4" xfId="0"/>
    <cellStyle builtinId="54" customBuiltin="true" name="Процентный 14 2 3 5" xfId="0"/>
    <cellStyle builtinId="54" customBuiltin="true" name="Процентный 14 2 3 6" xfId="0"/>
    <cellStyle builtinId="54" customBuiltin="true" name="Процентный 14 2 3 7" xfId="0"/>
    <cellStyle builtinId="54" customBuiltin="true" name="Процентный 14 2 3 8" xfId="0"/>
    <cellStyle builtinId="54" customBuiltin="true" name="Процентный 14 2 4" xfId="0"/>
    <cellStyle builtinId="54" customBuiltin="true" name="Процентный 14 2 5" xfId="0"/>
    <cellStyle builtinId="54" customBuiltin="true" name="Процентный 14 2 5 2" xfId="0"/>
    <cellStyle builtinId="54" customBuiltin="true" name="Процентный 14 2 5 3" xfId="0"/>
    <cellStyle builtinId="54" customBuiltin="true" name="Процентный 14 2 6" xfId="0"/>
    <cellStyle builtinId="54" customBuiltin="true" name="Процентный 14 2 7" xfId="0"/>
    <cellStyle builtinId="54" customBuiltin="true" name="Процентный 14 2 8" xfId="0"/>
    <cellStyle builtinId="54" customBuiltin="true" name="Процентный 14 2 9" xfId="0"/>
    <cellStyle builtinId="54" customBuiltin="true" name="Процентный 14 2 9 2" xfId="0"/>
    <cellStyle builtinId="54" customBuiltin="true" name="Процентный 14 3" xfId="0"/>
    <cellStyle builtinId="54" customBuiltin="true" name="Процентный 14 3 2" xfId="0"/>
    <cellStyle builtinId="54" customBuiltin="true" name="Процентный 14 3 3" xfId="0"/>
    <cellStyle builtinId="54" customBuiltin="true" name="Процентный 14 3 4" xfId="0"/>
    <cellStyle builtinId="54" customBuiltin="true" name="Процентный 14 4" xfId="0"/>
    <cellStyle builtinId="54" customBuiltin="true" name="Процентный 15" xfId="0"/>
    <cellStyle builtinId="54" customBuiltin="true" name="Процентный 15 2" xfId="0"/>
    <cellStyle builtinId="54" customBuiltin="true" name="Процентный 15 2 2" xfId="0"/>
    <cellStyle builtinId="54" customBuiltin="true" name="Процентный 15 3" xfId="0"/>
    <cellStyle builtinId="54" customBuiltin="true" name="Процентный 15 4" xfId="0"/>
    <cellStyle builtinId="54" customBuiltin="true" name="Процентный 16" xfId="0"/>
    <cellStyle builtinId="54" customBuiltin="true" name="Процентный 16 2" xfId="0"/>
    <cellStyle builtinId="54" customBuiltin="true" name="Процентный 16 2 2" xfId="0"/>
    <cellStyle builtinId="54" customBuiltin="true" name="Процентный 16 3" xfId="0"/>
    <cellStyle builtinId="54" customBuiltin="true" name="Процентный 16 4" xfId="0"/>
    <cellStyle builtinId="54" customBuiltin="true" name="Процентный 16 5" xfId="0"/>
    <cellStyle builtinId="54" customBuiltin="true" name="Процентный 17" xfId="0"/>
    <cellStyle builtinId="54" customBuiltin="true" name="Процентный 17 2" xfId="0"/>
    <cellStyle builtinId="54" customBuiltin="true" name="Процентный 17 2 2" xfId="0"/>
    <cellStyle builtinId="54" customBuiltin="true" name="Процентный 17 3" xfId="0"/>
    <cellStyle builtinId="54" customBuiltin="true" name="Процентный 17 4" xfId="0"/>
    <cellStyle builtinId="54" customBuiltin="true" name="Процентный 17 5" xfId="0"/>
    <cellStyle builtinId="54" customBuiltin="true" name="Процентный 18" xfId="0"/>
    <cellStyle builtinId="54" customBuiltin="true" name="Процентный 18 2" xfId="0"/>
    <cellStyle builtinId="54" customBuiltin="true" name="Процентный 18 2 2" xfId="0"/>
    <cellStyle builtinId="54" customBuiltin="true" name="Процентный 18 2 2 2" xfId="0"/>
    <cellStyle builtinId="54" customBuiltin="true" name="Процентный 18 2 2 3" xfId="0"/>
    <cellStyle builtinId="54" customBuiltin="true" name="Процентный 18 2 3" xfId="0"/>
    <cellStyle builtinId="54" customBuiltin="true" name="Процентный 18 3" xfId="0"/>
    <cellStyle builtinId="54" customBuiltin="true" name="Процентный 18 3 2" xfId="0"/>
    <cellStyle builtinId="54" customBuiltin="true" name="Процентный 18 4" xfId="0"/>
    <cellStyle builtinId="54" customBuiltin="true" name="Процентный 18 4 2" xfId="0"/>
    <cellStyle builtinId="54" customBuiltin="true" name="Процентный 18 5" xfId="0"/>
    <cellStyle builtinId="54" customBuiltin="true" name="Процентный 18 6" xfId="0"/>
    <cellStyle builtinId="54" customBuiltin="true" name="Процентный 19" xfId="0"/>
    <cellStyle builtinId="54" customBuiltin="true" name="Процентный 19 2" xfId="0"/>
    <cellStyle builtinId="54" customBuiltin="true" name="Процентный 19 2 2" xfId="0"/>
    <cellStyle builtinId="54" customBuiltin="true" name="Процентный 19 3" xfId="0"/>
    <cellStyle builtinId="54" customBuiltin="true" name="Процентный 2" xfId="0"/>
    <cellStyle builtinId="54" customBuiltin="true" name="Процентный 2 2" xfId="0"/>
    <cellStyle builtinId="54" customBuiltin="true" name="Процентный 2 2 2" xfId="0"/>
    <cellStyle builtinId="54" customBuiltin="true" name="Процентный 2 2 2 2" xfId="0"/>
    <cellStyle builtinId="54" customBuiltin="true" name="Процентный 2 2 2 2 2" xfId="0"/>
    <cellStyle builtinId="54" customBuiltin="true" name="Процентный 2 2 2 2 2 2" xfId="0"/>
    <cellStyle builtinId="54" customBuiltin="true" name="Процентный 2 2 2 2 2 2 2" xfId="0"/>
    <cellStyle builtinId="54" customBuiltin="true" name="Процентный 2 2 2 2 2 3" xfId="0"/>
    <cellStyle builtinId="54" customBuiltin="true" name="Процентный 2 2 2 2 3" xfId="0"/>
    <cellStyle builtinId="54" customBuiltin="true" name="Процентный 2 2 2 2 3 2" xfId="0"/>
    <cellStyle builtinId="54" customBuiltin="true" name="Процентный 2 2 2 2 3 2 2" xfId="0"/>
    <cellStyle builtinId="54" customBuiltin="true" name="Процентный 2 2 2 2 3 3" xfId="0"/>
    <cellStyle builtinId="54" customBuiltin="true" name="Процентный 2 2 2 2 4" xfId="0"/>
    <cellStyle builtinId="54" customBuiltin="true" name="Процентный 2 2 2 2 4 2" xfId="0"/>
    <cellStyle builtinId="54" customBuiltin="true" name="Процентный 2 2 2 2 5" xfId="0"/>
    <cellStyle builtinId="54" customBuiltin="true" name="Процентный 2 2 2 2 6" xfId="0"/>
    <cellStyle builtinId="54" customBuiltin="true" name="Процентный 2 2 2 3" xfId="0"/>
    <cellStyle builtinId="54" customBuiltin="true" name="Процентный 2 2 2 3 2" xfId="0"/>
    <cellStyle builtinId="54" customBuiltin="true" name="Процентный 2 2 2 3 2 2" xfId="0"/>
    <cellStyle builtinId="54" customBuiltin="true" name="Процентный 2 2 2 3 3" xfId="0"/>
    <cellStyle builtinId="54" customBuiltin="true" name="Процентный 2 2 2 4" xfId="0"/>
    <cellStyle builtinId="54" customBuiltin="true" name="Процентный 2 2 2 4 2" xfId="0"/>
    <cellStyle builtinId="54" customBuiltin="true" name="Процентный 2 2 2 4 2 2" xfId="0"/>
    <cellStyle builtinId="54" customBuiltin="true" name="Процентный 2 2 2 4 3" xfId="0"/>
    <cellStyle builtinId="54" customBuiltin="true" name="Процентный 2 2 2 5" xfId="0"/>
    <cellStyle builtinId="54" customBuiltin="true" name="Процентный 2 2 2 5 2" xfId="0"/>
    <cellStyle builtinId="54" customBuiltin="true" name="Процентный 2 2 2 6" xfId="0"/>
    <cellStyle builtinId="54" customBuiltin="true" name="Процентный 2 2 3" xfId="0"/>
    <cellStyle builtinId="54" customBuiltin="true" name="Процентный 2 2 3 2" xfId="0"/>
    <cellStyle builtinId="54" customBuiltin="true" name="Процентный 2 2 3 2 2" xfId="0"/>
    <cellStyle builtinId="54" customBuiltin="true" name="Процентный 2 2 3 2 2 2" xfId="0"/>
    <cellStyle builtinId="54" customBuiltin="true" name="Процентный 2 2 3 2 2 2 2" xfId="0"/>
    <cellStyle builtinId="54" customBuiltin="true" name="Процентный 2 2 3 2 2 3" xfId="0"/>
    <cellStyle builtinId="54" customBuiltin="true" name="Процентный 2 2 3 2 3" xfId="0"/>
    <cellStyle builtinId="54" customBuiltin="true" name="Процентный 2 2 3 2 3 2" xfId="0"/>
    <cellStyle builtinId="54" customBuiltin="true" name="Процентный 2 2 3 2 3 2 2" xfId="0"/>
    <cellStyle builtinId="54" customBuiltin="true" name="Процентный 2 2 3 2 3 3" xfId="0"/>
    <cellStyle builtinId="54" customBuiltin="true" name="Процентный 2 2 3 2 4" xfId="0"/>
    <cellStyle builtinId="54" customBuiltin="true" name="Процентный 2 2 3 2 4 2" xfId="0"/>
    <cellStyle builtinId="54" customBuiltin="true" name="Процентный 2 2 3 2 5" xfId="0"/>
    <cellStyle builtinId="54" customBuiltin="true" name="Процентный 2 2 3 3" xfId="0"/>
    <cellStyle builtinId="54" customBuiltin="true" name="Процентный 2 2 3 3 2" xfId="0"/>
    <cellStyle builtinId="54" customBuiltin="true" name="Процентный 2 2 3 3 2 2" xfId="0"/>
    <cellStyle builtinId="54" customBuiltin="true" name="Процентный 2 2 3 3 3" xfId="0"/>
    <cellStyle builtinId="54" customBuiltin="true" name="Процентный 2 2 3 4" xfId="0"/>
    <cellStyle builtinId="54" customBuiltin="true" name="Процентный 2 2 3 4 2" xfId="0"/>
    <cellStyle builtinId="54" customBuiltin="true" name="Процентный 2 2 3 4 2 2" xfId="0"/>
    <cellStyle builtinId="54" customBuiltin="true" name="Процентный 2 2 3 4 3" xfId="0"/>
    <cellStyle builtinId="54" customBuiltin="true" name="Процентный 2 2 3 5" xfId="0"/>
    <cellStyle builtinId="54" customBuiltin="true" name="Процентный 2 2 3 5 2" xfId="0"/>
    <cellStyle builtinId="54" customBuiltin="true" name="Процентный 2 2 3 6" xfId="0"/>
    <cellStyle builtinId="54" customBuiltin="true" name="Процентный 2 3" xfId="0"/>
    <cellStyle builtinId="54" customBuiltin="true" name="Процентный 2 3 10" xfId="0"/>
    <cellStyle builtinId="54" customBuiltin="true" name="Процентный 2 3 10 2" xfId="0"/>
    <cellStyle builtinId="54" customBuiltin="true" name="Процентный 2 3 11" xfId="0"/>
    <cellStyle builtinId="54" customBuiltin="true" name="Процентный 2 3 11 2" xfId="0"/>
    <cellStyle builtinId="54" customBuiltin="true" name="Процентный 2 3 11 2 2" xfId="0"/>
    <cellStyle builtinId="54" customBuiltin="true" name="Процентный 2 3 11 3" xfId="0"/>
    <cellStyle builtinId="54" customBuiltin="true" name="Процентный 2 3 12" xfId="0"/>
    <cellStyle builtinId="54" customBuiltin="true" name="Процентный 2 3 12 2" xfId="0"/>
    <cellStyle builtinId="54" customBuiltin="true" name="Процентный 2 3 12 2 2" xfId="0"/>
    <cellStyle builtinId="54" customBuiltin="true" name="Процентный 2 3 12 3" xfId="0"/>
    <cellStyle builtinId="54" customBuiltin="true" name="Процентный 2 3 13" xfId="0"/>
    <cellStyle builtinId="54" customBuiltin="true" name="Процентный 2 3 13 2" xfId="0"/>
    <cellStyle builtinId="54" customBuiltin="true" name="Процентный 2 3 14" xfId="0"/>
    <cellStyle builtinId="54" customBuiltin="true" name="Процентный 2 3 14 2" xfId="0"/>
    <cellStyle builtinId="54" customBuiltin="true" name="Процентный 2 3 15" xfId="0"/>
    <cellStyle builtinId="54" customBuiltin="true" name="Процентный 2 3 15 2" xfId="0"/>
    <cellStyle builtinId="54" customBuiltin="true" name="Процентный 2 3 16" xfId="0"/>
    <cellStyle builtinId="54" customBuiltin="true" name="Процентный 2 3 16 2" xfId="0"/>
    <cellStyle builtinId="54" customBuiltin="true" name="Процентный 2 3 17" xfId="0"/>
    <cellStyle builtinId="54" customBuiltin="true" name="Процентный 2 3 18" xfId="0"/>
    <cellStyle builtinId="54" customBuiltin="true" name="Процентный 2 3 2" xfId="0"/>
    <cellStyle builtinId="54" customBuiltin="true" name="Процентный 2 3 2 2" xfId="0"/>
    <cellStyle builtinId="54" customBuiltin="true" name="Процентный 2 3 2 2 2" xfId="0"/>
    <cellStyle builtinId="54" customBuiltin="true" name="Процентный 2 3 2 2 2 2" xfId="0"/>
    <cellStyle builtinId="54" customBuiltin="true" name="Процентный 2 3 2 2 2 2 2" xfId="0"/>
    <cellStyle builtinId="54" customBuiltin="true" name="Процентный 2 3 2 2 2 2 3" xfId="0"/>
    <cellStyle builtinId="54" customBuiltin="true" name="Процентный 2 3 2 2 2 3" xfId="0"/>
    <cellStyle builtinId="54" customBuiltin="true" name="Процентный 2 3 2 2 2 4" xfId="0"/>
    <cellStyle builtinId="54" customBuiltin="true" name="Процентный 2 3 2 2 3" xfId="0"/>
    <cellStyle builtinId="54" customBuiltin="true" name="Процентный 2 3 2 2 3 2" xfId="0"/>
    <cellStyle builtinId="54" customBuiltin="true" name="Процентный 2 3 2 2 3 2 2" xfId="0"/>
    <cellStyle builtinId="54" customBuiltin="true" name="Процентный 2 3 2 2 3 3" xfId="0"/>
    <cellStyle builtinId="54" customBuiltin="true" name="Процентный 2 3 2 2 4" xfId="0"/>
    <cellStyle builtinId="54" customBuiltin="true" name="Процентный 2 3 2 2 4 2" xfId="0"/>
    <cellStyle builtinId="54" customBuiltin="true" name="Процентный 2 3 2 2 4 2 2" xfId="0"/>
    <cellStyle builtinId="54" customBuiltin="true" name="Процентный 2 3 2 2 4 3" xfId="0"/>
    <cellStyle builtinId="54" customBuiltin="true" name="Процентный 2 3 2 2 4 4" xfId="0"/>
    <cellStyle builtinId="54" customBuiltin="true" name="Процентный 2 3 2 2 5" xfId="0"/>
    <cellStyle builtinId="54" customBuiltin="true" name="Процентный 2 3 2 2 5 2" xfId="0"/>
    <cellStyle builtinId="54" customBuiltin="true" name="Процентный 2 3 2 2 5 3" xfId="0"/>
    <cellStyle builtinId="54" customBuiltin="true" name="Процентный 2 3 2 2 6" xfId="0"/>
    <cellStyle builtinId="54" customBuiltin="true" name="Процентный 2 3 2 2 7" xfId="0"/>
    <cellStyle builtinId="54" customBuiltin="true" name="Процентный 2 3 2 3" xfId="0"/>
    <cellStyle builtinId="54" customBuiltin="true" name="Процентный 2 3 2 3 2" xfId="0"/>
    <cellStyle builtinId="54" customBuiltin="true" name="Процентный 2 3 2 3 2 2" xfId="0"/>
    <cellStyle builtinId="54" customBuiltin="true" name="Процентный 2 3 2 3 2 2 2" xfId="0"/>
    <cellStyle builtinId="54" customBuiltin="true" name="Процентный 2 3 2 3 2 2 2 2" xfId="0"/>
    <cellStyle builtinId="54" customBuiltin="true" name="Процентный 2 3 2 3 2 2 3" xfId="0"/>
    <cellStyle builtinId="54" customBuiltin="true" name="Процентный 2 3 2 3 2 3" xfId="0"/>
    <cellStyle builtinId="54" customBuiltin="true" name="Процентный 2 3 2 3 2 4" xfId="0"/>
    <cellStyle builtinId="54" customBuiltin="true" name="Процентный 2 3 2 3 3" xfId="0"/>
    <cellStyle builtinId="54" customBuiltin="true" name="Процентный 2 3 2 3 4" xfId="0"/>
    <cellStyle builtinId="54" customBuiltin="true" name="Процентный 2 3 2 4" xfId="0"/>
    <cellStyle builtinId="54" customBuiltin="true" name="Процентный 2 3 2 4 2" xfId="0"/>
    <cellStyle builtinId="54" customBuiltin="true" name="Процентный 2 3 2 4 2 2" xfId="0"/>
    <cellStyle builtinId="54" customBuiltin="true" name="Процентный 2 3 2 4 3" xfId="0"/>
    <cellStyle builtinId="54" customBuiltin="true" name="Процентный 2 3 2 5" xfId="0"/>
    <cellStyle builtinId="54" customBuiltin="true" name="Процентный 2 3 2 5 2" xfId="0"/>
    <cellStyle builtinId="54" customBuiltin="true" name="Процентный 2 3 2 6" xfId="0"/>
    <cellStyle builtinId="54" customBuiltin="true" name="Процентный 2 3 3" xfId="0"/>
    <cellStyle builtinId="54" customBuiltin="true" name="Процентный 2 3 3 2" xfId="0"/>
    <cellStyle builtinId="54" customBuiltin="true" name="Процентный 2 3 3 2 2" xfId="0"/>
    <cellStyle builtinId="54" customBuiltin="true" name="Процентный 2 3 3 2 2 2" xfId="0"/>
    <cellStyle builtinId="54" customBuiltin="true" name="Процентный 2 3 3 2 3" xfId="0"/>
    <cellStyle builtinId="54" customBuiltin="true" name="Процентный 2 3 3 3" xfId="0"/>
    <cellStyle builtinId="54" customBuiltin="true" name="Процентный 2 3 3 3 2" xfId="0"/>
    <cellStyle builtinId="54" customBuiltin="true" name="Процентный 2 3 3 3 2 2" xfId="0"/>
    <cellStyle builtinId="54" customBuiltin="true" name="Процентный 2 3 3 3 3" xfId="0"/>
    <cellStyle builtinId="54" customBuiltin="true" name="Процентный 2 3 3 4" xfId="0"/>
    <cellStyle builtinId="54" customBuiltin="true" name="Процентный 2 3 3 4 2" xfId="0"/>
    <cellStyle builtinId="54" customBuiltin="true" name="Процентный 2 3 3 4 3" xfId="0"/>
    <cellStyle builtinId="54" customBuiltin="true" name="Процентный 2 3 3 5" xfId="0"/>
    <cellStyle builtinId="54" customBuiltin="true" name="Процентный 2 3 3 5 2" xfId="0"/>
    <cellStyle builtinId="54" customBuiltin="true" name="Процентный 2 3 3 6" xfId="0"/>
    <cellStyle builtinId="54" customBuiltin="true" name="Процентный 2 3 3 7" xfId="0"/>
    <cellStyle builtinId="54" customBuiltin="true" name="Процентный 2 3 4" xfId="0"/>
    <cellStyle builtinId="54" customBuiltin="true" name="Процентный 2 3 4 2" xfId="0"/>
    <cellStyle builtinId="54" customBuiltin="true" name="Процентный 2 3 4 2 2" xfId="0"/>
    <cellStyle builtinId="54" customBuiltin="true" name="Процентный 2 3 4 2 2 2" xfId="0"/>
    <cellStyle builtinId="54" customBuiltin="true" name="Процентный 2 3 4 2 2 2 2" xfId="0"/>
    <cellStyle builtinId="54" customBuiltin="true" name="Процентный 2 3 4 2 2 2 2 2" xfId="0"/>
    <cellStyle builtinId="54" customBuiltin="true" name="Процентный 2 3 4 2 2 2 3" xfId="0"/>
    <cellStyle builtinId="54" customBuiltin="true" name="Процентный 2 3 4 2 2 2 4" xfId="0"/>
    <cellStyle builtinId="54" customBuiltin="true" name="Процентный 2 3 4 2 2 2 5" xfId="0"/>
    <cellStyle builtinId="54" customBuiltin="true" name="Процентный 2 3 4 2 2 2 6" xfId="0"/>
    <cellStyle builtinId="54" customBuiltin="true" name="Процентный 2 3 4 2 2 2 7" xfId="0"/>
    <cellStyle builtinId="54" customBuiltin="true" name="Процентный 2 3 4 2 2 2 8" xfId="0"/>
    <cellStyle builtinId="54" customBuiltin="true" name="Процентный 2 3 4 2 2 2 8 2" xfId="0"/>
    <cellStyle builtinId="54" customBuiltin="true" name="Процентный 2 3 4 2 2 2 9" xfId="0"/>
    <cellStyle builtinId="54" customBuiltin="true" name="Процентный 2 3 4 2 2 3" xfId="0"/>
    <cellStyle builtinId="54" customBuiltin="true" name="Процентный 2 3 4 2 2 3 2" xfId="0"/>
    <cellStyle builtinId="54" customBuiltin="true" name="Процентный 2 3 4 2 2 3 3" xfId="0"/>
    <cellStyle builtinId="54" customBuiltin="true" name="Процентный 2 3 4 2 2 3 4" xfId="0"/>
    <cellStyle builtinId="54" customBuiltin="true" name="Процентный 2 3 4 2 2 3 5" xfId="0"/>
    <cellStyle builtinId="54" customBuiltin="true" name="Процентный 2 3 4 2 2 3 6" xfId="0"/>
    <cellStyle builtinId="54" customBuiltin="true" name="Процентный 2 3 4 2 2 3 7" xfId="0"/>
    <cellStyle builtinId="54" customBuiltin="true" name="Процентный 2 3 4 2 2 4" xfId="0"/>
    <cellStyle builtinId="54" customBuiltin="true" name="Процентный 2 3 4 2 2 5" xfId="0"/>
    <cellStyle builtinId="54" customBuiltin="true" name="Процентный 2 3 4 2 2 6" xfId="0"/>
    <cellStyle builtinId="54" customBuiltin="true" name="Процентный 2 3 4 2 3" xfId="0"/>
    <cellStyle builtinId="54" customBuiltin="true" name="Процентный 2 3 4 2 4" xfId="0"/>
    <cellStyle builtinId="54" customBuiltin="true" name="Процентный 2 3 4 3" xfId="0"/>
    <cellStyle builtinId="54" customBuiltin="true" name="Процентный 2 3 4 3 2" xfId="0"/>
    <cellStyle builtinId="54" customBuiltin="true" name="Процентный 2 3 4 4" xfId="0"/>
    <cellStyle builtinId="54" customBuiltin="true" name="Процентный 2 3 4 4 2" xfId="0"/>
    <cellStyle builtinId="54" customBuiltin="true" name="Процентный 2 3 4 4 3" xfId="0"/>
    <cellStyle builtinId="54" customBuiltin="true" name="Процентный 2 3 4 5" xfId="0"/>
    <cellStyle builtinId="54" customBuiltin="true" name="Процентный 2 3 4 5 2" xfId="0"/>
    <cellStyle builtinId="54" customBuiltin="true" name="Процентный 2 3 4 6" xfId="0"/>
    <cellStyle builtinId="54" customBuiltin="true" name="Процентный 2 3 4 7" xfId="0"/>
    <cellStyle builtinId="54" customBuiltin="true" name="Процентный 2 3 5" xfId="0"/>
    <cellStyle builtinId="54" customBuiltin="true" name="Процентный 2 3 5 2" xfId="0"/>
    <cellStyle builtinId="54" customBuiltin="true" name="Процентный 2 3 5 2 2" xfId="0"/>
    <cellStyle builtinId="54" customBuiltin="true" name="Процентный 2 3 5 2 3" xfId="0"/>
    <cellStyle builtinId="54" customBuiltin="true" name="Процентный 2 3 5 3" xfId="0"/>
    <cellStyle builtinId="54" customBuiltin="true" name="Процентный 2 3 5 3 2" xfId="0"/>
    <cellStyle builtinId="54" customBuiltin="true" name="Процентный 2 3 5 3 2 2" xfId="0"/>
    <cellStyle builtinId="54" customBuiltin="true" name="Процентный 2 3 5 3 2 2 2" xfId="0"/>
    <cellStyle builtinId="54" customBuiltin="true" name="Процентный 2 3 5 3 2 3" xfId="0"/>
    <cellStyle builtinId="54" customBuiltin="true" name="Процентный 2 3 5 3 2 4" xfId="0"/>
    <cellStyle builtinId="54" customBuiltin="true" name="Процентный 2 3 5 3 2 5" xfId="0"/>
    <cellStyle builtinId="54" customBuiltin="true" name="Процентный 2 3 5 3 2 6" xfId="0"/>
    <cellStyle builtinId="54" customBuiltin="true" name="Процентный 2 3 5 3 2 7" xfId="0"/>
    <cellStyle builtinId="54" customBuiltin="true" name="Процентный 2 3 5 3 2 8" xfId="0"/>
    <cellStyle builtinId="54" customBuiltin="true" name="Процентный 2 3 5 3 2 8 2" xfId="0"/>
    <cellStyle builtinId="54" customBuiltin="true" name="Процентный 2 3 5 3 2 9" xfId="0"/>
    <cellStyle builtinId="54" customBuiltin="true" name="Процентный 2 3 5 3 3" xfId="0"/>
    <cellStyle builtinId="54" customBuiltin="true" name="Процентный 2 3 5 3 3 2" xfId="0"/>
    <cellStyle builtinId="54" customBuiltin="true" name="Процентный 2 3 5 3 3 3" xfId="0"/>
    <cellStyle builtinId="54" customBuiltin="true" name="Процентный 2 3 5 3 3 4" xfId="0"/>
    <cellStyle builtinId="54" customBuiltin="true" name="Процентный 2 3 5 3 3 5" xfId="0"/>
    <cellStyle builtinId="54" customBuiltin="true" name="Процентный 2 3 5 3 3 6" xfId="0"/>
    <cellStyle builtinId="54" customBuiltin="true" name="Процентный 2 3 5 3 3 7" xfId="0"/>
    <cellStyle builtinId="54" customBuiltin="true" name="Процентный 2 3 5 3 4" xfId="0"/>
    <cellStyle builtinId="54" customBuiltin="true" name="Процентный 2 3 5 4" xfId="0"/>
    <cellStyle builtinId="54" customBuiltin="true" name="Процентный 2 3 5 5" xfId="0"/>
    <cellStyle builtinId="54" customBuiltin="true" name="Процентный 2 3 6" xfId="0"/>
    <cellStyle builtinId="54" customBuiltin="true" name="Процентный 2 3 6 2" xfId="0"/>
    <cellStyle builtinId="54" customBuiltin="true" name="Процентный 2 3 6 2 2" xfId="0"/>
    <cellStyle builtinId="54" customBuiltin="true" name="Процентный 2 3 6 2 3" xfId="0"/>
    <cellStyle builtinId="54" customBuiltin="true" name="Процентный 2 3 6 3" xfId="0"/>
    <cellStyle builtinId="54" customBuiltin="true" name="Процентный 2 3 6 3 2" xfId="0"/>
    <cellStyle builtinId="54" customBuiltin="true" name="Процентный 2 3 6 3 3" xfId="0"/>
    <cellStyle builtinId="54" customBuiltin="true" name="Процентный 2 3 6 4" xfId="0"/>
    <cellStyle builtinId="54" customBuiltin="true" name="Процентный 2 3 6 5" xfId="0"/>
    <cellStyle builtinId="54" customBuiltin="true" name="Процентный 2 3 7" xfId="0"/>
    <cellStyle builtinId="54" customBuiltin="true" name="Процентный 2 3 7 2" xfId="0"/>
    <cellStyle builtinId="54" customBuiltin="true" name="Процентный 2 3 8" xfId="0"/>
    <cellStyle builtinId="54" customBuiltin="true" name="Процентный 2 3 8 2" xfId="0"/>
    <cellStyle builtinId="54" customBuiltin="true" name="Процентный 2 3 9" xfId="0"/>
    <cellStyle builtinId="54" customBuiltin="true" name="Процентный 2 3 9 2" xfId="0"/>
    <cellStyle builtinId="54" customBuiltin="true" name="Процентный 2 3 9 2 2" xfId="0"/>
    <cellStyle builtinId="54" customBuiltin="true" name="Процентный 2 3 9 3" xfId="0"/>
    <cellStyle builtinId="54" customBuiltin="true" name="Процентный 2 3 9 4" xfId="0"/>
    <cellStyle builtinId="54" customBuiltin="true" name="Процентный 2 3 9 5" xfId="0"/>
    <cellStyle builtinId="54" customBuiltin="true" name="Процентный 2 4" xfId="0"/>
    <cellStyle builtinId="54" customBuiltin="true" name="Процентный 2 4 2" xfId="0"/>
    <cellStyle builtinId="54" customBuiltin="true" name="Процентный 2 4 2 2" xfId="0"/>
    <cellStyle builtinId="54" customBuiltin="true" name="Процентный 2 4 2 2 2" xfId="0"/>
    <cellStyle builtinId="54" customBuiltin="true" name="Процентный 2 4 2 3" xfId="0"/>
    <cellStyle builtinId="54" customBuiltin="true" name="Процентный 2 4 3" xfId="0"/>
    <cellStyle builtinId="54" customBuiltin="true" name="Процентный 2 4 3 2" xfId="0"/>
    <cellStyle builtinId="54" customBuiltin="true" name="Процентный 2 4 3 2 2" xfId="0"/>
    <cellStyle builtinId="54" customBuiltin="true" name="Процентный 2 4 3 3" xfId="0"/>
    <cellStyle builtinId="54" customBuiltin="true" name="Процентный 2 4 3 4" xfId="0"/>
    <cellStyle builtinId="54" customBuiltin="true" name="Процентный 2 4 3 5" xfId="0"/>
    <cellStyle builtinId="54" customBuiltin="true" name="Процентный 2 5" xfId="0"/>
    <cellStyle builtinId="54" customBuiltin="true" name="Процентный 2 5 2" xfId="0"/>
    <cellStyle builtinId="54" customBuiltin="true" name="Процентный 2 5 2 2" xfId="0"/>
    <cellStyle builtinId="54" customBuiltin="true" name="Процентный 2 5 3" xfId="0"/>
    <cellStyle builtinId="54" customBuiltin="true" name="Процентный 2 5 3 2" xfId="0"/>
    <cellStyle builtinId="54" customBuiltin="true" name="Процентный 2 5 3 3" xfId="0"/>
    <cellStyle builtinId="54" customBuiltin="true" name="Процентный 2 5 4" xfId="0"/>
    <cellStyle builtinId="54" customBuiltin="true" name="Процентный 2 5 5" xfId="0"/>
    <cellStyle builtinId="54" customBuiltin="true" name="Процентный 2 6" xfId="0"/>
    <cellStyle builtinId="54" customBuiltin="true" name="Процентный 20" xfId="0"/>
    <cellStyle builtinId="54" customBuiltin="true" name="Процентный 20 2" xfId="0"/>
    <cellStyle builtinId="54" customBuiltin="true" name="Процентный 20 2 2" xfId="0"/>
    <cellStyle builtinId="54" customBuiltin="true" name="Процентный 20 3" xfId="0"/>
    <cellStyle builtinId="54" customBuiltin="true" name="Процентный 20 3 2" xfId="0"/>
    <cellStyle builtinId="54" customBuiltin="true" name="Процентный 20 3 2 2" xfId="0"/>
    <cellStyle builtinId="54" customBuiltin="true" name="Процентный 20 3 3" xfId="0"/>
    <cellStyle builtinId="54" customBuiltin="true" name="Процентный 20 4" xfId="0"/>
    <cellStyle builtinId="54" customBuiltin="true" name="Процентный 21" xfId="0"/>
    <cellStyle builtinId="54" customBuiltin="true" name="Процентный 21 2" xfId="0"/>
    <cellStyle builtinId="54" customBuiltin="true" name="Процентный 22" xfId="0"/>
    <cellStyle builtinId="54" customBuiltin="true" name="Процентный 22 2" xfId="0"/>
    <cellStyle builtinId="54" customBuiltin="true" name="Процентный 22 2 2" xfId="0"/>
    <cellStyle builtinId="54" customBuiltin="true" name="Процентный 22 3" xfId="0"/>
    <cellStyle builtinId="54" customBuiltin="true" name="Процентный 22 4" xfId="0"/>
    <cellStyle builtinId="54" customBuiltin="true" name="Процентный 23" xfId="0"/>
    <cellStyle builtinId="54" customBuiltin="true" name="Процентный 23 2" xfId="0"/>
    <cellStyle builtinId="54" customBuiltin="true" name="Процентный 23 2 2" xfId="0"/>
    <cellStyle builtinId="54" customBuiltin="true" name="Процентный 23 3" xfId="0"/>
    <cellStyle builtinId="54" customBuiltin="true" name="Процентный 24" xfId="0"/>
    <cellStyle builtinId="54" customBuiltin="true" name="Процентный 24 2" xfId="0"/>
    <cellStyle builtinId="54" customBuiltin="true" name="Процентный 25" xfId="0"/>
    <cellStyle builtinId="54" customBuiltin="true" name="Процентный 25 2" xfId="0"/>
    <cellStyle builtinId="54" customBuiltin="true" name="Процентный 26" xfId="0"/>
    <cellStyle builtinId="54" customBuiltin="true" name="Процентный 26 2" xfId="0"/>
    <cellStyle builtinId="54" customBuiltin="true" name="Процентный 27" xfId="0"/>
    <cellStyle builtinId="54" customBuiltin="true" name="Процентный 27 2" xfId="0"/>
    <cellStyle builtinId="54" customBuiltin="true" name="Процентный 28" xfId="0"/>
    <cellStyle builtinId="54" customBuiltin="true" name="Процентный 28 2" xfId="0"/>
    <cellStyle builtinId="54" customBuiltin="true" name="Процентный 28 2 2" xfId="0"/>
    <cellStyle builtinId="54" customBuiltin="true" name="Процентный 28 2 3" xfId="0"/>
    <cellStyle builtinId="54" customBuiltin="true" name="Процентный 28 2 4" xfId="0"/>
    <cellStyle builtinId="54" customBuiltin="true" name="Процентный 28 2 5" xfId="0"/>
    <cellStyle builtinId="54" customBuiltin="true" name="Процентный 28 2 6" xfId="0"/>
    <cellStyle builtinId="54" customBuiltin="true" name="Процентный 28 3" xfId="0"/>
    <cellStyle builtinId="54" customBuiltin="true" name="Процентный 28 3 2" xfId="0"/>
    <cellStyle builtinId="54" customBuiltin="true" name="Процентный 28 4" xfId="0"/>
    <cellStyle builtinId="54" customBuiltin="true" name="Процентный 28 4 2" xfId="0"/>
    <cellStyle builtinId="54" customBuiltin="true" name="Процентный 28 4 2 2" xfId="0"/>
    <cellStyle builtinId="54" customBuiltin="true" name="Процентный 28 4 2 2 2" xfId="0"/>
    <cellStyle builtinId="54" customBuiltin="true" name="Процентный 28 4 2 3" xfId="0"/>
    <cellStyle builtinId="54" customBuiltin="true" name="Процентный 28 4 3" xfId="0"/>
    <cellStyle builtinId="54" customBuiltin="true" name="Процентный 28 4 3 2" xfId="0"/>
    <cellStyle builtinId="54" customBuiltin="true" name="Процентный 28 4 4" xfId="0"/>
    <cellStyle builtinId="54" customBuiltin="true" name="Процентный 28 4 4 2" xfId="0"/>
    <cellStyle builtinId="54" customBuiltin="true" name="Процентный 28 4 5" xfId="0"/>
    <cellStyle builtinId="54" customBuiltin="true" name="Процентный 28 5" xfId="0"/>
    <cellStyle builtinId="54" customBuiltin="true" name="Процентный 28 5 2" xfId="0"/>
    <cellStyle builtinId="54" customBuiltin="true" name="Процентный 28 6" xfId="0"/>
    <cellStyle builtinId="54" customBuiltin="true" name="Процентный 29" xfId="0"/>
    <cellStyle builtinId="54" customBuiltin="true" name="Процентный 29 2" xfId="0"/>
    <cellStyle builtinId="54" customBuiltin="true" name="Процентный 29 2 2" xfId="0"/>
    <cellStyle builtinId="54" customBuiltin="true" name="Процентный 29 3" xfId="0"/>
    <cellStyle builtinId="54" customBuiltin="true" name="Процентный 3" xfId="0"/>
    <cellStyle builtinId="54" customBuiltin="true" name="Процентный 3 10" xfId="0"/>
    <cellStyle builtinId="54" customBuiltin="true" name="Процентный 3 10 2" xfId="0"/>
    <cellStyle builtinId="54" customBuiltin="true" name="Процентный 3 10 2 2" xfId="0"/>
    <cellStyle builtinId="54" customBuiltin="true" name="Процентный 3 10 3" xfId="0"/>
    <cellStyle builtinId="54" customBuiltin="true" name="Процентный 3 11" xfId="0"/>
    <cellStyle builtinId="54" customBuiltin="true" name="Процентный 3 12" xfId="0"/>
    <cellStyle builtinId="54" customBuiltin="true" name="Процентный 3 12 2" xfId="0"/>
    <cellStyle builtinId="54" customBuiltin="true" name="Процентный 3 13" xfId="0"/>
    <cellStyle builtinId="54" customBuiltin="true" name="Процентный 3 2" xfId="0"/>
    <cellStyle builtinId="54" customBuiltin="true" name="Процентный 3 2 2" xfId="0"/>
    <cellStyle builtinId="54" customBuiltin="true" name="Процентный 3 2 3" xfId="0"/>
    <cellStyle builtinId="54" customBuiltin="true" name="Процентный 3 2 3 2" xfId="0"/>
    <cellStyle builtinId="54" customBuiltin="true" name="Процентный 3 2 3 2 2" xfId="0"/>
    <cellStyle builtinId="54" customBuiltin="true" name="Процентный 3 2 3 3" xfId="0"/>
    <cellStyle builtinId="54" customBuiltin="true" name="Процентный 3 2 4" xfId="0"/>
    <cellStyle builtinId="54" customBuiltin="true" name="Процентный 3 2 4 2" xfId="0"/>
    <cellStyle builtinId="54" customBuiltin="true" name="Процентный 3 3" xfId="0"/>
    <cellStyle builtinId="54" customBuiltin="true" name="Процентный 3 3 2" xfId="0"/>
    <cellStyle builtinId="54" customBuiltin="true" name="Процентный 3 3 2 2" xfId="0"/>
    <cellStyle builtinId="54" customBuiltin="true" name="Процентный 3 3 2 3" xfId="0"/>
    <cellStyle builtinId="54" customBuiltin="true" name="Процентный 3 3 2 3 2" xfId="0"/>
    <cellStyle builtinId="54" customBuiltin="true" name="Процентный 3 3 2 4" xfId="0"/>
    <cellStyle builtinId="54" customBuiltin="true" name="Процентный 3 3 3" xfId="0"/>
    <cellStyle builtinId="54" customBuiltin="true" name="Процентный 3 3 3 2" xfId="0"/>
    <cellStyle builtinId="54" customBuiltin="true" name="Процентный 3 3 3 2 2" xfId="0"/>
    <cellStyle builtinId="54" customBuiltin="true" name="Процентный 3 3 3 3" xfId="0"/>
    <cellStyle builtinId="54" customBuiltin="true" name="Процентный 3 3 4" xfId="0"/>
    <cellStyle builtinId="54" customBuiltin="true" name="Процентный 3 4" xfId="0"/>
    <cellStyle builtinId="54" customBuiltin="true" name="Процентный 3 5" xfId="0"/>
    <cellStyle builtinId="54" customBuiltin="true" name="Процентный 3 5 2" xfId="0"/>
    <cellStyle builtinId="54" customBuiltin="true" name="Процентный 3 5 2 2" xfId="0"/>
    <cellStyle builtinId="54" customBuiltin="true" name="Процентный 3 5 2 3" xfId="0"/>
    <cellStyle builtinId="54" customBuiltin="true" name="Процентный 3 5 3" xfId="0"/>
    <cellStyle builtinId="54" customBuiltin="true" name="Процентный 3 6" xfId="0"/>
    <cellStyle builtinId="54" customBuiltin="true" name="Процентный 3 6 2" xfId="0"/>
    <cellStyle builtinId="54" customBuiltin="true" name="Процентный 3 6 2 2" xfId="0"/>
    <cellStyle builtinId="54" customBuiltin="true" name="Процентный 3 6 2 2 2" xfId="0"/>
    <cellStyle builtinId="54" customBuiltin="true" name="Процентный 3 6 2 3" xfId="0"/>
    <cellStyle builtinId="54" customBuiltin="true" name="Процентный 3 6 3" xfId="0"/>
    <cellStyle builtinId="54" customBuiltin="true" name="Процентный 3 6 4" xfId="0"/>
    <cellStyle builtinId="54" customBuiltin="true" name="Процентный 3 6 4 2" xfId="0"/>
    <cellStyle builtinId="54" customBuiltin="true" name="Процентный 3 6 5" xfId="0"/>
    <cellStyle builtinId="54" customBuiltin="true" name="Процентный 3 7" xfId="0"/>
    <cellStyle builtinId="54" customBuiltin="true" name="Процентный 3 8" xfId="0"/>
    <cellStyle builtinId="54" customBuiltin="true" name="Процентный 3 9" xfId="0"/>
    <cellStyle builtinId="54" customBuiltin="true" name="Процентный 30" xfId="0"/>
    <cellStyle builtinId="54" customBuiltin="true" name="Процентный 30 2" xfId="0"/>
    <cellStyle builtinId="54" customBuiltin="true" name="Процентный 31" xfId="0"/>
    <cellStyle builtinId="54" customBuiltin="true" name="Процентный 31 2" xfId="0"/>
    <cellStyle builtinId="54" customBuiltin="true" name="Процентный 32" xfId="0"/>
    <cellStyle builtinId="54" customBuiltin="true" name="Процентный 32 2" xfId="0"/>
    <cellStyle builtinId="54" customBuiltin="true" name="Процентный 33" xfId="0"/>
    <cellStyle builtinId="54" customBuiltin="true" name="Процентный 34" xfId="0"/>
    <cellStyle builtinId="54" customBuiltin="true" name="Процентный 34 2" xfId="0"/>
    <cellStyle builtinId="54" customBuiltin="true" name="Процентный 35" xfId="0"/>
    <cellStyle builtinId="54" customBuiltin="true" name="Процентный 35 2" xfId="0"/>
    <cellStyle builtinId="54" customBuiltin="true" name="Процентный 35 2 2" xfId="0"/>
    <cellStyle builtinId="54" customBuiltin="true" name="Процентный 35 2 3" xfId="0"/>
    <cellStyle builtinId="54" customBuiltin="true" name="Процентный 35 2 4" xfId="0"/>
    <cellStyle builtinId="54" customBuiltin="true" name="Процентный 35 3" xfId="0"/>
    <cellStyle builtinId="54" customBuiltin="true" name="Процентный 35 4" xfId="0"/>
    <cellStyle builtinId="54" customBuiltin="true" name="Процентный 36" xfId="0"/>
    <cellStyle builtinId="54" customBuiltin="true" name="Процентный 37" xfId="0"/>
    <cellStyle builtinId="54" customBuiltin="true" name="Процентный 38" xfId="0"/>
    <cellStyle builtinId="54" customBuiltin="true" name="Процентный 4" xfId="0"/>
    <cellStyle builtinId="54" customBuiltin="true" name="Процентный 4 10" xfId="0"/>
    <cellStyle builtinId="54" customBuiltin="true" name="Процентный 4 10 2" xfId="0"/>
    <cellStyle builtinId="54" customBuiltin="true" name="Процентный 4 10 2 2" xfId="0"/>
    <cellStyle builtinId="54" customBuiltin="true" name="Процентный 4 10 2 2 2" xfId="0"/>
    <cellStyle builtinId="54" customBuiltin="true" name="Процентный 4 10 2 3" xfId="0"/>
    <cellStyle builtinId="54" customBuiltin="true" name="Процентный 4 10 3" xfId="0"/>
    <cellStyle builtinId="54" customBuiltin="true" name="Процентный 4 10 4" xfId="0"/>
    <cellStyle builtinId="54" customBuiltin="true" name="Процентный 4 10 4 2" xfId="0"/>
    <cellStyle builtinId="54" customBuiltin="true" name="Процентный 4 10 5" xfId="0"/>
    <cellStyle builtinId="54" customBuiltin="true" name="Процентный 4 11" xfId="0"/>
    <cellStyle builtinId="54" customBuiltin="true" name="Процентный 4 11 2" xfId="0"/>
    <cellStyle builtinId="54" customBuiltin="true" name="Процентный 4 11 2 2" xfId="0"/>
    <cellStyle builtinId="54" customBuiltin="true" name="Процентный 4 11 2 2 2" xfId="0"/>
    <cellStyle builtinId="54" customBuiltin="true" name="Процентный 4 11 2 3" xfId="0"/>
    <cellStyle builtinId="54" customBuiltin="true" name="Процентный 4 11 3" xfId="0"/>
    <cellStyle builtinId="54" customBuiltin="true" name="Процентный 4 11 3 2" xfId="0"/>
    <cellStyle builtinId="54" customBuiltin="true" name="Процентный 4 11 3 2 2" xfId="0"/>
    <cellStyle builtinId="54" customBuiltin="true" name="Процентный 4 11 3 3" xfId="0"/>
    <cellStyle builtinId="54" customBuiltin="true" name="Процентный 4 11 4" xfId="0"/>
    <cellStyle builtinId="54" customBuiltin="true" name="Процентный 4 11 4 2" xfId="0"/>
    <cellStyle builtinId="54" customBuiltin="true" name="Процентный 4 11 5" xfId="0"/>
    <cellStyle builtinId="54" customBuiltin="true" name="Процентный 4 12" xfId="0"/>
    <cellStyle builtinId="54" customBuiltin="true" name="Процентный 4 12 2" xfId="0"/>
    <cellStyle builtinId="54" customBuiltin="true" name="Процентный 4 12 2 2" xfId="0"/>
    <cellStyle builtinId="54" customBuiltin="true" name="Процентный 4 12 3" xfId="0"/>
    <cellStyle builtinId="54" customBuiltin="true" name="Процентный 4 13" xfId="0"/>
    <cellStyle builtinId="54" customBuiltin="true" name="Процентный 4 14" xfId="0"/>
    <cellStyle builtinId="54" customBuiltin="true" name="Процентный 4 14 2" xfId="0"/>
    <cellStyle builtinId="54" customBuiltin="true" name="Процентный 4 15" xfId="0"/>
    <cellStyle builtinId="54" customBuiltin="true" name="Процентный 4 2" xfId="0"/>
    <cellStyle builtinId="54" customBuiltin="true" name="Процентный 4 2 2" xfId="0"/>
    <cellStyle builtinId="54" customBuiltin="true" name="Процентный 4 2 2 10" xfId="0"/>
    <cellStyle builtinId="54" customBuiltin="true" name="Процентный 4 2 2 10 2" xfId="0"/>
    <cellStyle builtinId="54" customBuiltin="true" name="Процентный 4 2 2 10 2 2" xfId="0"/>
    <cellStyle builtinId="54" customBuiltin="true" name="Процентный 4 2 2 10 3" xfId="0"/>
    <cellStyle builtinId="54" customBuiltin="true" name="Процентный 4 2 2 10 3 2" xfId="0"/>
    <cellStyle builtinId="54" customBuiltin="true" name="Процентный 4 2 2 10 4" xfId="0"/>
    <cellStyle builtinId="54" customBuiltin="true" name="Процентный 4 2 2 11" xfId="0"/>
    <cellStyle builtinId="54" customBuiltin="true" name="Процентный 4 2 2 11 2" xfId="0"/>
    <cellStyle builtinId="54" customBuiltin="true" name="Процентный 4 2 2 11 2 2" xfId="0"/>
    <cellStyle builtinId="54" customBuiltin="true" name="Процентный 4 2 2 11 3" xfId="0"/>
    <cellStyle builtinId="54" customBuiltin="true" name="Процентный 4 2 2 12" xfId="0"/>
    <cellStyle builtinId="54" customBuiltin="true" name="Процентный 4 2 2 12 2" xfId="0"/>
    <cellStyle builtinId="54" customBuiltin="true" name="Процентный 4 2 2 12 2 2" xfId="0"/>
    <cellStyle builtinId="54" customBuiltin="true" name="Процентный 4 2 2 12 3" xfId="0"/>
    <cellStyle builtinId="54" customBuiltin="true" name="Процентный 4 2 2 13" xfId="0"/>
    <cellStyle builtinId="54" customBuiltin="true" name="Процентный 4 2 2 13 2" xfId="0"/>
    <cellStyle builtinId="54" customBuiltin="true" name="Процентный 4 2 2 14" xfId="0"/>
    <cellStyle builtinId="54" customBuiltin="true" name="Процентный 4 2 2 2" xfId="0"/>
    <cellStyle builtinId="54" customBuiltin="true" name="Процентный 4 2 2 2 2" xfId="0"/>
    <cellStyle builtinId="54" customBuiltin="true" name="Процентный 4 2 2 2 2 2" xfId="0"/>
    <cellStyle builtinId="54" customBuiltin="true" name="Процентный 4 2 2 2 2 2 2" xfId="0"/>
    <cellStyle builtinId="54" customBuiltin="true" name="Процентный 4 2 2 2 2 2 2 2" xfId="0"/>
    <cellStyle builtinId="54" customBuiltin="true" name="Процентный 4 2 2 2 2 2 2 2 2" xfId="0"/>
    <cellStyle builtinId="54" customBuiltin="true" name="Процентный 4 2 2 2 2 2 2 2 2 2" xfId="0"/>
    <cellStyle builtinId="54" customBuiltin="true" name="Процентный 4 2 2 2 2 2 2 2 3" xfId="0"/>
    <cellStyle builtinId="54" customBuiltin="true" name="Процентный 4 2 2 2 2 2 2 3" xfId="0"/>
    <cellStyle builtinId="54" customBuiltin="true" name="Процентный 4 2 2 2 2 2 2 3 2" xfId="0"/>
    <cellStyle builtinId="54" customBuiltin="true" name="Процентный 4 2 2 2 2 2 2 4" xfId="0"/>
    <cellStyle builtinId="54" customBuiltin="true" name="Процентный 4 2 2 2 2 2 3" xfId="0"/>
    <cellStyle builtinId="54" customBuiltin="true" name="Процентный 4 2 2 2 2 2 3 2" xfId="0"/>
    <cellStyle builtinId="54" customBuiltin="true" name="Процентный 4 2 2 2 2 2 3 2 2" xfId="0"/>
    <cellStyle builtinId="54" customBuiltin="true" name="Процентный 4 2 2 2 2 2 3 2 2 2" xfId="0"/>
    <cellStyle builtinId="54" customBuiltin="true" name="Процентный 4 2 2 2 2 2 3 2 3" xfId="0"/>
    <cellStyle builtinId="54" customBuiltin="true" name="Процентный 4 2 2 2 2 2 3 3" xfId="0"/>
    <cellStyle builtinId="54" customBuiltin="true" name="Процентный 4 2 2 2 2 2 3 3 2" xfId="0"/>
    <cellStyle builtinId="54" customBuiltin="true" name="Процентный 4 2 2 2 2 2 3 4" xfId="0"/>
    <cellStyle builtinId="54" customBuiltin="true" name="Процентный 4 2 2 2 2 2 4" xfId="0"/>
    <cellStyle builtinId="54" customBuiltin="true" name="Процентный 4 2 2 2 2 2 4 2" xfId="0"/>
    <cellStyle builtinId="54" customBuiltin="true" name="Процентный 4 2 2 2 2 2 4 2 2" xfId="0"/>
    <cellStyle builtinId="54" customBuiltin="true" name="Процентный 4 2 2 2 2 2 4 3" xfId="0"/>
    <cellStyle builtinId="54" customBuiltin="true" name="Процентный 4 2 2 2 2 2 5" xfId="0"/>
    <cellStyle builtinId="54" customBuiltin="true" name="Процентный 4 2 2 2 2 2 5 2" xfId="0"/>
    <cellStyle builtinId="54" customBuiltin="true" name="Процентный 4 2 2 2 2 2 6" xfId="0"/>
    <cellStyle builtinId="54" customBuiltin="true" name="Процентный 4 2 2 2 2 3" xfId="0"/>
    <cellStyle builtinId="54" customBuiltin="true" name="Процентный 4 2 2 2 2 3 2" xfId="0"/>
    <cellStyle builtinId="54" customBuiltin="true" name="Процентный 4 2 2 2 2 3 2 2" xfId="0"/>
    <cellStyle builtinId="54" customBuiltin="true" name="Процентный 4 2 2 2 2 3 3" xfId="0"/>
    <cellStyle builtinId="54" customBuiltin="true" name="Процентный 4 2 2 2 2 3 3 2" xfId="0"/>
    <cellStyle builtinId="54" customBuiltin="true" name="Процентный 4 2 2 2 2 3 4" xfId="0"/>
    <cellStyle builtinId="54" customBuiltin="true" name="Процентный 4 2 2 2 2 4" xfId="0"/>
    <cellStyle builtinId="54" customBuiltin="true" name="Процентный 4 2 2 2 2 4 2" xfId="0"/>
    <cellStyle builtinId="54" customBuiltin="true" name="Процентный 4 2 2 2 2 4 2 2" xfId="0"/>
    <cellStyle builtinId="54" customBuiltin="true" name="Процентный 4 2 2 2 2 4 3" xfId="0"/>
    <cellStyle builtinId="54" customBuiltin="true" name="Процентный 4 2 2 2 2 5" xfId="0"/>
    <cellStyle builtinId="54" customBuiltin="true" name="Процентный 4 2 2 2 2 5 2" xfId="0"/>
    <cellStyle builtinId="54" customBuiltin="true" name="Процентный 4 2 2 2 2 6" xfId="0"/>
    <cellStyle builtinId="54" customBuiltin="true" name="Процентный 4 2 2 2 3" xfId="0"/>
    <cellStyle builtinId="54" customBuiltin="true" name="Процентный 4 2 2 2 3 2" xfId="0"/>
    <cellStyle builtinId="54" customBuiltin="true" name="Процентный 4 2 2 2 3 2 2" xfId="0"/>
    <cellStyle builtinId="54" customBuiltin="true" name="Процентный 4 2 2 2 3 2 2 2" xfId="0"/>
    <cellStyle builtinId="54" customBuiltin="true" name="Процентный 4 2 2 2 3 2 2 2 2" xfId="0"/>
    <cellStyle builtinId="54" customBuiltin="true" name="Процентный 4 2 2 2 3 2 2 2 2 2" xfId="0"/>
    <cellStyle builtinId="54" customBuiltin="true" name="Процентный 4 2 2 2 3 2 2 2 2 2 2" xfId="0"/>
    <cellStyle builtinId="54" customBuiltin="true" name="Процентный 4 2 2 2 3 2 2 2 2 3" xfId="0"/>
    <cellStyle builtinId="54" customBuiltin="true" name="Процентный 4 2 2 2 3 2 2 2 3" xfId="0"/>
    <cellStyle builtinId="54" customBuiltin="true" name="Процентный 4 2 2 2 3 2 2 2 3 2" xfId="0"/>
    <cellStyle builtinId="54" customBuiltin="true" name="Процентный 4 2 2 2 3 2 2 2 4" xfId="0"/>
    <cellStyle builtinId="54" customBuiltin="true" name="Процентный 4 2 2 2 3 2 2 3" xfId="0"/>
    <cellStyle builtinId="54" customBuiltin="true" name="Процентный 4 2 2 2 3 2 2 3 2" xfId="0"/>
    <cellStyle builtinId="54" customBuiltin="true" name="Процентный 4 2 2 2 3 2 2 3 2 2" xfId="0"/>
    <cellStyle builtinId="54" customBuiltin="true" name="Процентный 4 2 2 2 3 2 2 3 2 2 2" xfId="0"/>
    <cellStyle builtinId="54" customBuiltin="true" name="Процентный 4 2 2 2 3 2 2 3 2 3" xfId="0"/>
    <cellStyle builtinId="54" customBuiltin="true" name="Процентный 4 2 2 2 3 2 2 3 3" xfId="0"/>
    <cellStyle builtinId="54" customBuiltin="true" name="Процентный 4 2 2 2 3 2 2 3 3 2" xfId="0"/>
    <cellStyle builtinId="54" customBuiltin="true" name="Процентный 4 2 2 2 3 2 2 3 4" xfId="0"/>
    <cellStyle builtinId="54" customBuiltin="true" name="Процентный 4 2 2 2 3 2 2 4" xfId="0"/>
    <cellStyle builtinId="54" customBuiltin="true" name="Процентный 4 2 2 2 3 2 2 4 2" xfId="0"/>
    <cellStyle builtinId="54" customBuiltin="true" name="Процентный 4 2 2 2 3 2 2 4 2 2" xfId="0"/>
    <cellStyle builtinId="54" customBuiltin="true" name="Процентный 4 2 2 2 3 2 2 4 3" xfId="0"/>
    <cellStyle builtinId="54" customBuiltin="true" name="Процентный 4 2 2 2 3 2 2 5" xfId="0"/>
    <cellStyle builtinId="54" customBuiltin="true" name="Процентный 4 2 2 2 3 2 2 5 2" xfId="0"/>
    <cellStyle builtinId="54" customBuiltin="true" name="Процентный 4 2 2 2 3 2 2 6" xfId="0"/>
    <cellStyle builtinId="54" customBuiltin="true" name="Процентный 4 2 2 2 3 2 3" xfId="0"/>
    <cellStyle builtinId="54" customBuiltin="true" name="Процентный 4 2 2 2 3 2 3 2" xfId="0"/>
    <cellStyle builtinId="54" customBuiltin="true" name="Процентный 4 2 2 2 3 2 3 2 2" xfId="0"/>
    <cellStyle builtinId="54" customBuiltin="true" name="Процентный 4 2 2 2 3 2 3 3" xfId="0"/>
    <cellStyle builtinId="54" customBuiltin="true" name="Процентный 4 2 2 2 3 2 4" xfId="0"/>
    <cellStyle builtinId="54" customBuiltin="true" name="Процентный 4 2 2 2 3 2 4 2" xfId="0"/>
    <cellStyle builtinId="54" customBuiltin="true" name="Процентный 4 2 2 2 3 2 5" xfId="0"/>
    <cellStyle builtinId="54" customBuiltin="true" name="Процентный 4 2 2 2 3 3" xfId="0"/>
    <cellStyle builtinId="54" customBuiltin="true" name="Процентный 4 2 2 2 3 3 2" xfId="0"/>
    <cellStyle builtinId="54" customBuiltin="true" name="Процентный 4 2 2 2 3 3 2 2" xfId="0"/>
    <cellStyle builtinId="54" customBuiltin="true" name="Процентный 4 2 2 2 3 3 3" xfId="0"/>
    <cellStyle builtinId="54" customBuiltin="true" name="Процентный 4 2 2 2 3 4" xfId="0"/>
    <cellStyle builtinId="54" customBuiltin="true" name="Процентный 4 2 2 2 3 4 2" xfId="0"/>
    <cellStyle builtinId="54" customBuiltin="true" name="Процентный 4 2 2 2 3 5" xfId="0"/>
    <cellStyle builtinId="54" customBuiltin="true" name="Процентный 4 2 2 2 4" xfId="0"/>
    <cellStyle builtinId="54" customBuiltin="true" name="Процентный 4 2 2 2 4 2" xfId="0"/>
    <cellStyle builtinId="54" customBuiltin="true" name="Процентный 4 2 2 2 4 2 2" xfId="0"/>
    <cellStyle builtinId="54" customBuiltin="true" name="Процентный 4 2 2 2 4 3" xfId="0"/>
    <cellStyle builtinId="54" customBuiltin="true" name="Процентный 4 2 2 2 5" xfId="0"/>
    <cellStyle builtinId="54" customBuiltin="true" name="Процентный 4 2 2 2 5 2" xfId="0"/>
    <cellStyle builtinId="54" customBuiltin="true" name="Процентный 4 2 2 2 5 2 2" xfId="0"/>
    <cellStyle builtinId="54" customBuiltin="true" name="Процентный 4 2 2 2 5 3" xfId="0"/>
    <cellStyle builtinId="54" customBuiltin="true" name="Процентный 4 2 2 2 6" xfId="0"/>
    <cellStyle builtinId="54" customBuiltin="true" name="Процентный 4 2 2 2 6 2" xfId="0"/>
    <cellStyle builtinId="54" customBuiltin="true" name="Процентный 4 2 2 2 7" xfId="0"/>
    <cellStyle builtinId="54" customBuiltin="true" name="Процентный 4 2 2 3" xfId="0"/>
    <cellStyle builtinId="54" customBuiltin="true" name="Процентный 4 2 2 3 2" xfId="0"/>
    <cellStyle builtinId="54" customBuiltin="true" name="Процентный 4 2 2 3 2 2" xfId="0"/>
    <cellStyle builtinId="54" customBuiltin="true" name="Процентный 4 2 2 3 2 2 2" xfId="0"/>
    <cellStyle builtinId="54" customBuiltin="true" name="Процентный 4 2 2 3 2 3" xfId="0"/>
    <cellStyle builtinId="54" customBuiltin="true" name="Процентный 4 2 2 3 3" xfId="0"/>
    <cellStyle builtinId="54" customBuiltin="true" name="Процентный 4 2 2 3 3 2" xfId="0"/>
    <cellStyle builtinId="54" customBuiltin="true" name="Процентный 4 2 2 3 3 2 2" xfId="0"/>
    <cellStyle builtinId="54" customBuiltin="true" name="Процентный 4 2 2 3 3 3" xfId="0"/>
    <cellStyle builtinId="54" customBuiltin="true" name="Процентный 4 2 2 3 4" xfId="0"/>
    <cellStyle builtinId="54" customBuiltin="true" name="Процентный 4 2 2 3 4 2" xfId="0"/>
    <cellStyle builtinId="54" customBuiltin="true" name="Процентный 4 2 2 3 5" xfId="0"/>
    <cellStyle builtinId="54" customBuiltin="true" name="Процентный 4 2 2 4" xfId="0"/>
    <cellStyle builtinId="54" customBuiltin="true" name="Процентный 4 2 2 4 2" xfId="0"/>
    <cellStyle builtinId="54" customBuiltin="true" name="Процентный 4 2 2 4 2 2" xfId="0"/>
    <cellStyle builtinId="54" customBuiltin="true" name="Процентный 4 2 2 4 2 2 2" xfId="0"/>
    <cellStyle builtinId="54" customBuiltin="true" name="Процентный 4 2 2 4 2 3" xfId="0"/>
    <cellStyle builtinId="54" customBuiltin="true" name="Процентный 4 2 2 4 3" xfId="0"/>
    <cellStyle builtinId="54" customBuiltin="true" name="Процентный 4 2 2 4 3 2" xfId="0"/>
    <cellStyle builtinId="54" customBuiltin="true" name="Процентный 4 2 2 4 3 2 2" xfId="0"/>
    <cellStyle builtinId="54" customBuiltin="true" name="Процентный 4 2 2 4 3 3" xfId="0"/>
    <cellStyle builtinId="54" customBuiltin="true" name="Процентный 4 2 2 4 4" xfId="0"/>
    <cellStyle builtinId="54" customBuiltin="true" name="Процентный 4 2 2 4 4 2" xfId="0"/>
    <cellStyle builtinId="54" customBuiltin="true" name="Процентный 4 2 2 4 5" xfId="0"/>
    <cellStyle builtinId="54" customBuiltin="true" name="Процентный 4 2 2 5" xfId="0"/>
    <cellStyle builtinId="54" customBuiltin="true" name="Процентный 4 2 2 5 2" xfId="0"/>
    <cellStyle builtinId="54" customBuiltin="true" name="Процентный 4 2 2 5 2 2" xfId="0"/>
    <cellStyle builtinId="54" customBuiltin="true" name="Процентный 4 2 2 5 2 2 2" xfId="0"/>
    <cellStyle builtinId="54" customBuiltin="true" name="Процентный 4 2 2 5 2 2 2 2" xfId="0"/>
    <cellStyle builtinId="54" customBuiltin="true" name="Процентный 4 2 2 5 2 2 3" xfId="0"/>
    <cellStyle builtinId="54" customBuiltin="true" name="Процентный 4 2 2 5 2 3" xfId="0"/>
    <cellStyle builtinId="54" customBuiltin="true" name="Процентный 4 2 2 5 2 3 2" xfId="0"/>
    <cellStyle builtinId="54" customBuiltin="true" name="Процентный 4 2 2 5 2 3 2 2" xfId="0"/>
    <cellStyle builtinId="54" customBuiltin="true" name="Процентный 4 2 2 5 2 3 3" xfId="0"/>
    <cellStyle builtinId="54" customBuiltin="true" name="Процентный 4 2 2 5 2 4" xfId="0"/>
    <cellStyle builtinId="54" customBuiltin="true" name="Процентный 4 2 2 5 2 4 2" xfId="0"/>
    <cellStyle builtinId="54" customBuiltin="true" name="Процентный 4 2 2 5 2 5" xfId="0"/>
    <cellStyle builtinId="54" customBuiltin="true" name="Процентный 4 2 2 5 3" xfId="0"/>
    <cellStyle builtinId="54" customBuiltin="true" name="Процентный 4 2 2 5 3 2" xfId="0"/>
    <cellStyle builtinId="54" customBuiltin="true" name="Процентный 4 2 2 5 3 2 2" xfId="0"/>
    <cellStyle builtinId="54" customBuiltin="true" name="Процентный 4 2 2 5 3 3" xfId="0"/>
    <cellStyle builtinId="54" customBuiltin="true" name="Процентный 4 2 2 5 4" xfId="0"/>
    <cellStyle builtinId="54" customBuiltin="true" name="Процентный 4 2 2 5 4 2" xfId="0"/>
    <cellStyle builtinId="54" customBuiltin="true" name="Процентный 4 2 2 5 4 2 2" xfId="0"/>
    <cellStyle builtinId="54" customBuiltin="true" name="Процентный 4 2 2 5 4 3" xfId="0"/>
    <cellStyle builtinId="54" customBuiltin="true" name="Процентный 4 2 2 5 5" xfId="0"/>
    <cellStyle builtinId="54" customBuiltin="true" name="Процентный 4 2 2 5 5 2" xfId="0"/>
    <cellStyle builtinId="54" customBuiltin="true" name="Процентный 4 2 2 5 5 2 2" xfId="0"/>
    <cellStyle builtinId="54" customBuiltin="true" name="Процентный 4 2 2 5 5 3" xfId="0"/>
    <cellStyle builtinId="54" customBuiltin="true" name="Процентный 4 2 2 5 6" xfId="0"/>
    <cellStyle builtinId="54" customBuiltin="true" name="Процентный 4 2 2 5 6 2" xfId="0"/>
    <cellStyle builtinId="54" customBuiltin="true" name="Процентный 4 2 2 5 6 2 2" xfId="0"/>
    <cellStyle builtinId="54" customBuiltin="true" name="Процентный 4 2 2 5 6 3" xfId="0"/>
    <cellStyle builtinId="54" customBuiltin="true" name="Процентный 4 2 2 5 7" xfId="0"/>
    <cellStyle builtinId="54" customBuiltin="true" name="Процентный 4 2 2 5 7 2" xfId="0"/>
    <cellStyle builtinId="54" customBuiltin="true" name="Процентный 4 2 2 5 8" xfId="0"/>
    <cellStyle builtinId="54" customBuiltin="true" name="Процентный 4 2 2 6" xfId="0"/>
    <cellStyle builtinId="54" customBuiltin="true" name="Процентный 4 2 2 6 2" xfId="0"/>
    <cellStyle builtinId="54" customBuiltin="true" name="Процентный 4 2 2 6 2 2" xfId="0"/>
    <cellStyle builtinId="54" customBuiltin="true" name="Процентный 4 2 2 6 3" xfId="0"/>
    <cellStyle builtinId="54" customBuiltin="true" name="Процентный 4 2 2 6 3 2" xfId="0"/>
    <cellStyle builtinId="54" customBuiltin="true" name="Процентный 4 2 2 6 4" xfId="0"/>
    <cellStyle builtinId="54" customBuiltin="true" name="Процентный 4 2 2 7" xfId="0"/>
    <cellStyle builtinId="54" customBuiltin="true" name="Процентный 4 2 2 7 2" xfId="0"/>
    <cellStyle builtinId="54" customBuiltin="true" name="Процентный 4 2 2 7 2 2" xfId="0"/>
    <cellStyle builtinId="54" customBuiltin="true" name="Процентный 4 2 2 7 3" xfId="0"/>
    <cellStyle builtinId="54" customBuiltin="true" name="Процентный 4 2 2 7 3 2" xfId="0"/>
    <cellStyle builtinId="54" customBuiltin="true" name="Процентный 4 2 2 7 4" xfId="0"/>
    <cellStyle builtinId="54" customBuiltin="true" name="Процентный 4 2 2 8" xfId="0"/>
    <cellStyle builtinId="54" customBuiltin="true" name="Процентный 4 2 2 8 2" xfId="0"/>
    <cellStyle builtinId="54" customBuiltin="true" name="Процентный 4 2 2 8 2 2" xfId="0"/>
    <cellStyle builtinId="54" customBuiltin="true" name="Процентный 4 2 2 8 3" xfId="0"/>
    <cellStyle builtinId="54" customBuiltin="true" name="Процентный 4 2 2 8 3 2" xfId="0"/>
    <cellStyle builtinId="54" customBuiltin="true" name="Процентный 4 2 2 8 4" xfId="0"/>
    <cellStyle builtinId="54" customBuiltin="true" name="Процентный 4 2 2 9" xfId="0"/>
    <cellStyle builtinId="54" customBuiltin="true" name="Процентный 4 2 2 9 2" xfId="0"/>
    <cellStyle builtinId="54" customBuiltin="true" name="Процентный 4 2 2 9 2 2" xfId="0"/>
    <cellStyle builtinId="54" customBuiltin="true" name="Процентный 4 2 2 9 3" xfId="0"/>
    <cellStyle builtinId="54" customBuiltin="true" name="Процентный 4 2 2 9 3 2" xfId="0"/>
    <cellStyle builtinId="54" customBuiltin="true" name="Процентный 4 2 2 9 4" xfId="0"/>
    <cellStyle builtinId="54" customBuiltin="true" name="Процентный 4 2 3" xfId="0"/>
    <cellStyle builtinId="54" customBuiltin="true" name="Процентный 4 2 3 2" xfId="0"/>
    <cellStyle builtinId="54" customBuiltin="true" name="Процентный 4 2 3 2 2" xfId="0"/>
    <cellStyle builtinId="54" customBuiltin="true" name="Процентный 4 2 3 2 2 2" xfId="0"/>
    <cellStyle builtinId="54" customBuiltin="true" name="Процентный 4 2 3 2 2 2 2" xfId="0"/>
    <cellStyle builtinId="54" customBuiltin="true" name="Процентный 4 2 3 2 2 2 2 2" xfId="0"/>
    <cellStyle builtinId="54" customBuiltin="true" name="Процентный 4 2 3 2 2 2 3" xfId="0"/>
    <cellStyle builtinId="54" customBuiltin="true" name="Процентный 4 2 3 2 2 3" xfId="0"/>
    <cellStyle builtinId="54" customBuiltin="true" name="Процентный 4 2 3 2 2 3 2" xfId="0"/>
    <cellStyle builtinId="54" customBuiltin="true" name="Процентный 4 2 3 2 2 4" xfId="0"/>
    <cellStyle builtinId="54" customBuiltin="true" name="Процентный 4 2 3 2 3" xfId="0"/>
    <cellStyle builtinId="54" customBuiltin="true" name="Процентный 4 2 3 2 3 2" xfId="0"/>
    <cellStyle builtinId="54" customBuiltin="true" name="Процентный 4 2 3 2 3 2 2" xfId="0"/>
    <cellStyle builtinId="54" customBuiltin="true" name="Процентный 4 2 3 2 3 3" xfId="0"/>
    <cellStyle builtinId="54" customBuiltin="true" name="Процентный 4 2 3 2 4" xfId="0"/>
    <cellStyle builtinId="54" customBuiltin="true" name="Процентный 4 2 3 2 4 2" xfId="0"/>
    <cellStyle builtinId="54" customBuiltin="true" name="Процентный 4 2 3 2 5" xfId="0"/>
    <cellStyle builtinId="54" customBuiltin="true" name="Процентный 4 2 3 3" xfId="0"/>
    <cellStyle builtinId="54" customBuiltin="true" name="Процентный 4 2 3 3 2" xfId="0"/>
    <cellStyle builtinId="54" customBuiltin="true" name="Процентный 4 2 3 3 2 2" xfId="0"/>
    <cellStyle builtinId="54" customBuiltin="true" name="Процентный 4 2 3 3 3" xfId="0"/>
    <cellStyle builtinId="54" customBuiltin="true" name="Процентный 4 2 3 4" xfId="0"/>
    <cellStyle builtinId="54" customBuiltin="true" name="Процентный 4 2 3 4 2" xfId="0"/>
    <cellStyle builtinId="54" customBuiltin="true" name="Процентный 4 2 3 4 2 2" xfId="0"/>
    <cellStyle builtinId="54" customBuiltin="true" name="Процентный 4 2 3 4 3" xfId="0"/>
    <cellStyle builtinId="54" customBuiltin="true" name="Процентный 4 2 3 5" xfId="0"/>
    <cellStyle builtinId="54" customBuiltin="true" name="Процентный 4 2 3 5 2" xfId="0"/>
    <cellStyle builtinId="54" customBuiltin="true" name="Процентный 4 2 3 6" xfId="0"/>
    <cellStyle builtinId="54" customBuiltin="true" name="Процентный 4 2 4" xfId="0"/>
    <cellStyle builtinId="54" customBuiltin="true" name="Процентный 4 2 4 2" xfId="0"/>
    <cellStyle builtinId="54" customBuiltin="true" name="Процентный 4 2 4 2 2" xfId="0"/>
    <cellStyle builtinId="54" customBuiltin="true" name="Процентный 4 2 4 3" xfId="0"/>
    <cellStyle builtinId="54" customBuiltin="true" name="Процентный 4 2 5" xfId="0"/>
    <cellStyle builtinId="54" customBuiltin="true" name="Процентный 4 2 6" xfId="0"/>
    <cellStyle builtinId="54" customBuiltin="true" name="Процентный 4 2 7" xfId="0"/>
    <cellStyle builtinId="54" customBuiltin="true" name="Процентный 4 2 7 2" xfId="0"/>
    <cellStyle builtinId="54" customBuiltin="true" name="Процентный 4 2 8" xfId="0"/>
    <cellStyle builtinId="54" customBuiltin="true" name="Процентный 4 3" xfId="0"/>
    <cellStyle builtinId="54" customBuiltin="true" name="Процентный 4 3 10" xfId="0"/>
    <cellStyle builtinId="54" customBuiltin="true" name="Процентный 4 3 2" xfId="0"/>
    <cellStyle builtinId="54" customBuiltin="true" name="Процентный 4 3 2 2" xfId="0"/>
    <cellStyle builtinId="54" customBuiltin="true" name="Процентный 4 3 2 2 2" xfId="0"/>
    <cellStyle builtinId="54" customBuiltin="true" name="Процентный 4 3 2 2 2 2" xfId="0"/>
    <cellStyle builtinId="54" customBuiltin="true" name="Процентный 4 3 2 2 2 2 2" xfId="0"/>
    <cellStyle builtinId="54" customBuiltin="true" name="Процентный 4 3 2 2 2 3" xfId="0"/>
    <cellStyle builtinId="54" customBuiltin="true" name="Процентный 4 3 2 2 3" xfId="0"/>
    <cellStyle builtinId="54" customBuiltin="true" name="Процентный 4 3 2 2 3 2" xfId="0"/>
    <cellStyle builtinId="54" customBuiltin="true" name="Процентный 4 3 2 2 3 2 2" xfId="0"/>
    <cellStyle builtinId="54" customBuiltin="true" name="Процентный 4 3 2 2 3 3" xfId="0"/>
    <cellStyle builtinId="54" customBuiltin="true" name="Процентный 4 3 2 2 4" xfId="0"/>
    <cellStyle builtinId="54" customBuiltin="true" name="Процентный 4 3 2 2 4 2" xfId="0"/>
    <cellStyle builtinId="54" customBuiltin="true" name="Процентный 4 3 2 2 5" xfId="0"/>
    <cellStyle builtinId="54" customBuiltin="true" name="Процентный 4 3 2 3" xfId="0"/>
    <cellStyle builtinId="54" customBuiltin="true" name="Процентный 4 3 2 3 2" xfId="0"/>
    <cellStyle builtinId="54" customBuiltin="true" name="Процентный 4 3 2 3 2 2" xfId="0"/>
    <cellStyle builtinId="54" customBuiltin="true" name="Процентный 4 3 2 3 3" xfId="0"/>
    <cellStyle builtinId="54" customBuiltin="true" name="Процентный 4 3 2 4" xfId="0"/>
    <cellStyle builtinId="54" customBuiltin="true" name="Процентный 4 3 2 4 2" xfId="0"/>
    <cellStyle builtinId="54" customBuiltin="true" name="Процентный 4 3 2 4 2 2" xfId="0"/>
    <cellStyle builtinId="54" customBuiltin="true" name="Процентный 4 3 2 4 3" xfId="0"/>
    <cellStyle builtinId="54" customBuiltin="true" name="Процентный 4 3 2 5" xfId="0"/>
    <cellStyle builtinId="54" customBuiltin="true" name="Процентный 4 3 2 5 2" xfId="0"/>
    <cellStyle builtinId="54" customBuiltin="true" name="Процентный 4 3 2 6" xfId="0"/>
    <cellStyle builtinId="54" customBuiltin="true" name="Процентный 4 3 3" xfId="0"/>
    <cellStyle builtinId="54" customBuiltin="true" name="Процентный 4 3 3 2" xfId="0"/>
    <cellStyle builtinId="54" customBuiltin="true" name="Процентный 4 3 3 2 2" xfId="0"/>
    <cellStyle builtinId="54" customBuiltin="true" name="Процентный 4 3 3 2 2 2" xfId="0"/>
    <cellStyle builtinId="54" customBuiltin="true" name="Процентный 4 3 3 2 2 2 2" xfId="0"/>
    <cellStyle builtinId="54" customBuiltin="true" name="Процентный 4 3 3 2 2 3" xfId="0"/>
    <cellStyle builtinId="54" customBuiltin="true" name="Процентный 4 3 3 2 3" xfId="0"/>
    <cellStyle builtinId="54" customBuiltin="true" name="Процентный 4 3 3 2 3 2" xfId="0"/>
    <cellStyle builtinId="54" customBuiltin="true" name="Процентный 4 3 3 2 3 2 2" xfId="0"/>
    <cellStyle builtinId="54" customBuiltin="true" name="Процентный 4 3 3 2 3 3" xfId="0"/>
    <cellStyle builtinId="54" customBuiltin="true" name="Процентный 4 3 3 2 4" xfId="0"/>
    <cellStyle builtinId="54" customBuiltin="true" name="Процентный 4 3 3 2 4 2" xfId="0"/>
    <cellStyle builtinId="54" customBuiltin="true" name="Процентный 4 3 3 2 5" xfId="0"/>
    <cellStyle builtinId="54" customBuiltin="true" name="Процентный 4 3 3 3" xfId="0"/>
    <cellStyle builtinId="54" customBuiltin="true" name="Процентный 4 3 3 3 2" xfId="0"/>
    <cellStyle builtinId="54" customBuiltin="true" name="Процентный 4 3 3 3 2 2" xfId="0"/>
    <cellStyle builtinId="54" customBuiltin="true" name="Процентный 4 3 3 3 3" xfId="0"/>
    <cellStyle builtinId="54" customBuiltin="true" name="Процентный 4 3 3 4" xfId="0"/>
    <cellStyle builtinId="54" customBuiltin="true" name="Процентный 4 3 3 4 2" xfId="0"/>
    <cellStyle builtinId="54" customBuiltin="true" name="Процентный 4 3 3 4 2 2" xfId="0"/>
    <cellStyle builtinId="54" customBuiltin="true" name="Процентный 4 3 3 4 3" xfId="0"/>
    <cellStyle builtinId="54" customBuiltin="true" name="Процентный 4 3 3 5" xfId="0"/>
    <cellStyle builtinId="54" customBuiltin="true" name="Процентный 4 3 3 5 2" xfId="0"/>
    <cellStyle builtinId="54" customBuiltin="true" name="Процентный 4 3 3 6" xfId="0"/>
    <cellStyle builtinId="54" customBuiltin="true" name="Процентный 4 3 4" xfId="0"/>
    <cellStyle builtinId="54" customBuiltin="true" name="Процентный 4 3 4 2" xfId="0"/>
    <cellStyle builtinId="54" customBuiltin="true" name="Процентный 4 3 4 2 2" xfId="0"/>
    <cellStyle builtinId="54" customBuiltin="true" name="Процентный 4 3 4 2 2 2" xfId="0"/>
    <cellStyle builtinId="54" customBuiltin="true" name="Процентный 4 3 4 2 3" xfId="0"/>
    <cellStyle builtinId="54" customBuiltin="true" name="Процентный 4 3 4 3" xfId="0"/>
    <cellStyle builtinId="54" customBuiltin="true" name="Процентный 4 3 4 3 2" xfId="0"/>
    <cellStyle builtinId="54" customBuiltin="true" name="Процентный 4 3 4 3 2 2" xfId="0"/>
    <cellStyle builtinId="54" customBuiltin="true" name="Процентный 4 3 4 3 3" xfId="0"/>
    <cellStyle builtinId="54" customBuiltin="true" name="Процентный 4 3 4 4" xfId="0"/>
    <cellStyle builtinId="54" customBuiltin="true" name="Процентный 4 3 4 4 2" xfId="0"/>
    <cellStyle builtinId="54" customBuiltin="true" name="Процентный 4 3 4 5" xfId="0"/>
    <cellStyle builtinId="54" customBuiltin="true" name="Процентный 4 3 5" xfId="0"/>
    <cellStyle builtinId="54" customBuiltin="true" name="Процентный 4 3 5 2" xfId="0"/>
    <cellStyle builtinId="54" customBuiltin="true" name="Процентный 4 3 5 2 2" xfId="0"/>
    <cellStyle builtinId="54" customBuiltin="true" name="Процентный 4 3 5 2 2 2" xfId="0"/>
    <cellStyle builtinId="54" customBuiltin="true" name="Процентный 4 3 5 2 3" xfId="0"/>
    <cellStyle builtinId="54" customBuiltin="true" name="Процентный 4 3 5 3" xfId="0"/>
    <cellStyle builtinId="54" customBuiltin="true" name="Процентный 4 3 5 3 2" xfId="0"/>
    <cellStyle builtinId="54" customBuiltin="true" name="Процентный 4 3 5 3 2 2" xfId="0"/>
    <cellStyle builtinId="54" customBuiltin="true" name="Процентный 4 3 5 3 3" xfId="0"/>
    <cellStyle builtinId="54" customBuiltin="true" name="Процентный 4 3 5 4" xfId="0"/>
    <cellStyle builtinId="54" customBuiltin="true" name="Процентный 4 3 5 4 2" xfId="0"/>
    <cellStyle builtinId="54" customBuiltin="true" name="Процентный 4 3 5 5" xfId="0"/>
    <cellStyle builtinId="54" customBuiltin="true" name="Процентный 4 3 6" xfId="0"/>
    <cellStyle builtinId="54" customBuiltin="true" name="Процентный 4 3 6 2" xfId="0"/>
    <cellStyle builtinId="54" customBuiltin="true" name="Процентный 4 3 6 2 2" xfId="0"/>
    <cellStyle builtinId="54" customBuiltin="true" name="Процентный 4 3 6 3" xfId="0"/>
    <cellStyle builtinId="54" customBuiltin="true" name="Процентный 4 3 7" xfId="0"/>
    <cellStyle builtinId="54" customBuiltin="true" name="Процентный 4 3 8" xfId="0"/>
    <cellStyle builtinId="54" customBuiltin="true" name="Процентный 4 3 9" xfId="0"/>
    <cellStyle builtinId="54" customBuiltin="true" name="Процентный 4 3 9 2" xfId="0"/>
    <cellStyle builtinId="54" customBuiltin="true" name="Процентный 4 4" xfId="0"/>
    <cellStyle builtinId="54" customBuiltin="true" name="Процентный 4 4 2" xfId="0"/>
    <cellStyle builtinId="54" customBuiltin="true" name="Процентный 4 4 2 2" xfId="0"/>
    <cellStyle builtinId="54" customBuiltin="true" name="Процентный 4 4 2 2 2" xfId="0"/>
    <cellStyle builtinId="54" customBuiltin="true" name="Процентный 4 4 2 2 2 2" xfId="0"/>
    <cellStyle builtinId="54" customBuiltin="true" name="Процентный 4 4 2 2 2 2 2" xfId="0"/>
    <cellStyle builtinId="54" customBuiltin="true" name="Процентный 4 4 2 2 2 2 2 2" xfId="0"/>
    <cellStyle builtinId="54" customBuiltin="true" name="Процентный 4 4 2 2 2 2 2 2 2" xfId="0"/>
    <cellStyle builtinId="54" customBuiltin="true" name="Процентный 4 4 2 2 2 2 2 2 2 2" xfId="0"/>
    <cellStyle builtinId="54" customBuiltin="true" name="Процентный 4 4 2 2 2 2 2 2 3" xfId="0"/>
    <cellStyle builtinId="54" customBuiltin="true" name="Процентный 4 4 2 2 2 2 2 3" xfId="0"/>
    <cellStyle builtinId="54" customBuiltin="true" name="Процентный 4 4 2 2 2 2 2 3 2" xfId="0"/>
    <cellStyle builtinId="54" customBuiltin="true" name="Процентный 4 4 2 2 2 2 2 3 2 2" xfId="0"/>
    <cellStyle builtinId="54" customBuiltin="true" name="Процентный 4 4 2 2 2 2 2 3 3" xfId="0"/>
    <cellStyle builtinId="54" customBuiltin="true" name="Процентный 4 4 2 2 2 2 2 4" xfId="0"/>
    <cellStyle builtinId="54" customBuiltin="true" name="Процентный 4 4 2 2 2 2 2 4 2" xfId="0"/>
    <cellStyle builtinId="54" customBuiltin="true" name="Процентный 4 4 2 2 2 2 2 5" xfId="0"/>
    <cellStyle builtinId="54" customBuiltin="true" name="Процентный 4 4 2 2 2 2 3" xfId="0"/>
    <cellStyle builtinId="54" customBuiltin="true" name="Процентный 4 4 2 2 2 2 3 2" xfId="0"/>
    <cellStyle builtinId="54" customBuiltin="true" name="Процентный 4 4 2 2 2 2 3 2 2" xfId="0"/>
    <cellStyle builtinId="54" customBuiltin="true" name="Процентный 4 4 2 2 2 2 3 3" xfId="0"/>
    <cellStyle builtinId="54" customBuiltin="true" name="Процентный 4 4 2 2 2 2 4" xfId="0"/>
    <cellStyle builtinId="54" customBuiltin="true" name="Процентный 4 4 2 2 2 2 4 2" xfId="0"/>
    <cellStyle builtinId="54" customBuiltin="true" name="Процентный 4 4 2 2 2 2 5" xfId="0"/>
    <cellStyle builtinId="54" customBuiltin="true" name="Процентный 4 4 2 2 2 3" xfId="0"/>
    <cellStyle builtinId="54" customBuiltin="true" name="Процентный 4 4 2 2 2 3 2" xfId="0"/>
    <cellStyle builtinId="54" customBuiltin="true" name="Процентный 4 4 2 2 2 3 2 2" xfId="0"/>
    <cellStyle builtinId="54" customBuiltin="true" name="Процентный 4 4 2 2 2 3 2 2 2" xfId="0"/>
    <cellStyle builtinId="54" customBuiltin="true" name="Процентный 4 4 2 2 2 3 2 2 2 2" xfId="0"/>
    <cellStyle builtinId="54" customBuiltin="true" name="Процентный 4 4 2 2 2 3 2 2 2 2 2" xfId="0"/>
    <cellStyle builtinId="54" customBuiltin="true" name="Процентный 4 4 2 2 2 3 2 2 2 2 2 2" xfId="0"/>
    <cellStyle builtinId="54" customBuiltin="true" name="Процентный 4 4 2 2 2 3 2 2 2 2 3" xfId="0"/>
    <cellStyle builtinId="54" customBuiltin="true" name="Процентный 4 4 2 2 2 3 2 2 2 3" xfId="0"/>
    <cellStyle builtinId="54" customBuiltin="true" name="Процентный 4 4 2 2 2 3 2 2 2 3 2" xfId="0"/>
    <cellStyle builtinId="54" customBuiltin="true" name="Процентный 4 4 2 2 2 3 2 2 2 4" xfId="0"/>
    <cellStyle builtinId="54" customBuiltin="true" name="Процентный 4 4 2 2 2 3 2 2 2 5" xfId="0"/>
    <cellStyle builtinId="54" customBuiltin="true" name="Процентный 4 4 2 2 2 3 2 2 2 5 2" xfId="0"/>
    <cellStyle builtinId="54" customBuiltin="true" name="Процентный 4 4 2 2 2 3 2 2 2 5 2 2" xfId="0"/>
    <cellStyle builtinId="54" customBuiltin="true" name="Процентный 4 4 2 2 2 3 2 2 2 5 2 2 2" xfId="0"/>
    <cellStyle builtinId="54" customBuiltin="true" name="Процентный 4 4 2 2 2 3 2 2 2 5 2 2 2 3 2 2 2 8" xfId="0"/>
    <cellStyle builtinId="54" customBuiltin="true" name="Процентный 4 4 2 2 2 3 2 2 2 6" xfId="0"/>
    <cellStyle builtinId="54" customBuiltin="true" name="Процентный 4 4 2 2 2 3 2 2 3" xfId="0"/>
    <cellStyle builtinId="54" customBuiltin="true" name="Процентный 4 4 2 2 2 3 2 2 3 2" xfId="0"/>
    <cellStyle builtinId="54" customBuiltin="true" name="Процентный 4 4 2 2 2 3 2 2 3 2 2" xfId="0"/>
    <cellStyle builtinId="54" customBuiltin="true" name="Процентный 4 4 2 2 2 3 2 2 3 3" xfId="0"/>
    <cellStyle builtinId="54" customBuiltin="true" name="Процентный 4 4 2 2 2 3 2 2 4" xfId="0"/>
    <cellStyle builtinId="54" customBuiltin="true" name="Процентный 4 4 2 2 2 3 2 2 4 2" xfId="0"/>
    <cellStyle builtinId="54" customBuiltin="true" name="Процентный 4 4 2 2 2 3 2 2 5" xfId="0"/>
    <cellStyle builtinId="54" customBuiltin="true" name="Процентный 4 4 2 2 2 3 2 3" xfId="0"/>
    <cellStyle builtinId="54" customBuiltin="true" name="Процентный 4 4 2 2 2 3 2 3 2" xfId="0"/>
    <cellStyle builtinId="54" customBuiltin="true" name="Процентный 4 4 2 2 2 3 2 3 2 2" xfId="0"/>
    <cellStyle builtinId="54" customBuiltin="true" name="Процентный 4 4 2 2 2 3 2 3 3" xfId="0"/>
    <cellStyle builtinId="54" customBuiltin="true" name="Процентный 4 4 2 2 2 3 2 4" xfId="0"/>
    <cellStyle builtinId="54" customBuiltin="true" name="Процентный 4 4 2 2 2 3 2 4 2" xfId="0"/>
    <cellStyle builtinId="54" customBuiltin="true" name="Процентный 4 4 2 2 2 3 2 5" xfId="0"/>
    <cellStyle builtinId="54" customBuiltin="true" name="Процентный 4 4 2 2 2 3 3" xfId="0"/>
    <cellStyle builtinId="54" customBuiltin="true" name="Процентный 4 4 2 2 2 3 3 2" xfId="0"/>
    <cellStyle builtinId="54" customBuiltin="true" name="Процентный 4 4 2 2 2 3 3 2 2" xfId="0"/>
    <cellStyle builtinId="54" customBuiltin="true" name="Процентный 4 4 2 2 2 3 3 3" xfId="0"/>
    <cellStyle builtinId="54" customBuiltin="true" name="Процентный 4 4 2 2 2 3 4" xfId="0"/>
    <cellStyle builtinId="54" customBuiltin="true" name="Процентный 4 4 2 2 2 3 4 2" xfId="0"/>
    <cellStyle builtinId="54" customBuiltin="true" name="Процентный 4 4 2 2 2 3 5" xfId="0"/>
    <cellStyle builtinId="54" customBuiltin="true" name="Процентный 4 4 2 2 2 4" xfId="0"/>
    <cellStyle builtinId="54" customBuiltin="true" name="Процентный 4 4 2 2 2 4 2" xfId="0"/>
    <cellStyle builtinId="54" customBuiltin="true" name="Процентный 4 4 2 2 2 4 2 2" xfId="0"/>
    <cellStyle builtinId="54" customBuiltin="true" name="Процентный 4 4 2 2 2 4 3" xfId="0"/>
    <cellStyle builtinId="54" customBuiltin="true" name="Процентный 4 4 2 2 2 5" xfId="0"/>
    <cellStyle builtinId="54" customBuiltin="true" name="Процентный 4 4 2 2 2 5 2" xfId="0"/>
    <cellStyle builtinId="54" customBuiltin="true" name="Процентный 4 4 2 2 2 5 2 2" xfId="0"/>
    <cellStyle builtinId="54" customBuiltin="true" name="Процентный 4 4 2 2 2 5 3" xfId="0"/>
    <cellStyle builtinId="54" customBuiltin="true" name="Процентный 4 4 2 2 2 6" xfId="0"/>
    <cellStyle builtinId="54" customBuiltin="true" name="Процентный 4 4 2 2 2 6 2" xfId="0"/>
    <cellStyle builtinId="54" customBuiltin="true" name="Процентный 4 4 2 2 2 7" xfId="0"/>
    <cellStyle builtinId="54" customBuiltin="true" name="Процентный 4 4 2 2 3" xfId="0"/>
    <cellStyle builtinId="54" customBuiltin="true" name="Процентный 4 4 2 2 3 2" xfId="0"/>
    <cellStyle builtinId="54" customBuiltin="true" name="Процентный 4 4 2 2 3 2 2" xfId="0"/>
    <cellStyle builtinId="54" customBuiltin="true" name="Процентный 4 4 2 2 3 3" xfId="0"/>
    <cellStyle builtinId="54" customBuiltin="true" name="Процентный 4 4 2 2 4" xfId="0"/>
    <cellStyle builtinId="54" customBuiltin="true" name="Процентный 4 4 2 2 4 2" xfId="0"/>
    <cellStyle builtinId="54" customBuiltin="true" name="Процентный 4 4 2 2 4 2 2" xfId="0"/>
    <cellStyle builtinId="54" customBuiltin="true" name="Процентный 4 4 2 2 4 3" xfId="0"/>
    <cellStyle builtinId="54" customBuiltin="true" name="Процентный 4 4 2 2 5" xfId="0"/>
    <cellStyle builtinId="54" customBuiltin="true" name="Процентный 4 4 2 2 5 2" xfId="0"/>
    <cellStyle builtinId="54" customBuiltin="true" name="Процентный 4 4 2 2 6" xfId="0"/>
    <cellStyle builtinId="54" customBuiltin="true" name="Процентный 4 4 2 3" xfId="0"/>
    <cellStyle builtinId="54" customBuiltin="true" name="Процентный 4 4 2 3 2" xfId="0"/>
    <cellStyle builtinId="54" customBuiltin="true" name="Процентный 4 4 2 3 2 2" xfId="0"/>
    <cellStyle builtinId="54" customBuiltin="true" name="Процентный 4 4 2 3 2 2 2" xfId="0"/>
    <cellStyle builtinId="54" customBuiltin="true" name="Процентный 4 4 2 3 2 2 2 2" xfId="0"/>
    <cellStyle builtinId="54" customBuiltin="true" name="Процентный 4 4 2 3 2 2 3" xfId="0"/>
    <cellStyle builtinId="54" customBuiltin="true" name="Процентный 4 4 2 3 2 3" xfId="0"/>
    <cellStyle builtinId="54" customBuiltin="true" name="Процентный 4 4 2 3 2 3 2" xfId="0"/>
    <cellStyle builtinId="54" customBuiltin="true" name="Процентный 4 4 2 3 2 3 2 2" xfId="0"/>
    <cellStyle builtinId="54" customBuiltin="true" name="Процентный 4 4 2 3 2 3 3" xfId="0"/>
    <cellStyle builtinId="54" customBuiltin="true" name="Процентный 4 4 2 3 2 4" xfId="0"/>
    <cellStyle builtinId="54" customBuiltin="true" name="Процентный 4 4 2 3 2 4 2" xfId="0"/>
    <cellStyle builtinId="54" customBuiltin="true" name="Процентный 4 4 2 3 2 5" xfId="0"/>
    <cellStyle builtinId="54" customBuiltin="true" name="Процентный 4 4 2 3 3" xfId="0"/>
    <cellStyle builtinId="54" customBuiltin="true" name="Процентный 4 4 2 3 3 2" xfId="0"/>
    <cellStyle builtinId="54" customBuiltin="true" name="Процентный 4 4 2 3 3 2 2" xfId="0"/>
    <cellStyle builtinId="54" customBuiltin="true" name="Процентный 4 4 2 3 3 3" xfId="0"/>
    <cellStyle builtinId="54" customBuiltin="true" name="Процентный 4 4 2 3 4" xfId="0"/>
    <cellStyle builtinId="54" customBuiltin="true" name="Процентный 4 4 2 3 4 2" xfId="0"/>
    <cellStyle builtinId="54" customBuiltin="true" name="Процентный 4 4 2 3 4 2 2" xfId="0"/>
    <cellStyle builtinId="54" customBuiltin="true" name="Процентный 4 4 2 3 4 3" xfId="0"/>
    <cellStyle builtinId="54" customBuiltin="true" name="Процентный 4 4 2 3 5" xfId="0"/>
    <cellStyle builtinId="54" customBuiltin="true" name="Процентный 4 4 2 3 5 2" xfId="0"/>
    <cellStyle builtinId="54" customBuiltin="true" name="Процентный 4 4 2 3 6" xfId="0"/>
    <cellStyle builtinId="54" customBuiltin="true" name="Процентный 4 4 2 4" xfId="0"/>
    <cellStyle builtinId="54" customBuiltin="true" name="Процентный 4 4 2 4 2" xfId="0"/>
    <cellStyle builtinId="54" customBuiltin="true" name="Процентный 4 4 2 4 2 2" xfId="0"/>
    <cellStyle builtinId="54" customBuiltin="true" name="Процентный 4 4 2 4 3" xfId="0"/>
    <cellStyle builtinId="54" customBuiltin="true" name="Процентный 4 4 2 5" xfId="0"/>
    <cellStyle builtinId="54" customBuiltin="true" name="Процентный 4 4 2 5 2" xfId="0"/>
    <cellStyle builtinId="54" customBuiltin="true" name="Процентный 4 4 2 5 2 2" xfId="0"/>
    <cellStyle builtinId="54" customBuiltin="true" name="Процентный 4 4 2 5 3" xfId="0"/>
    <cellStyle builtinId="54" customBuiltin="true" name="Процентный 4 4 2 6" xfId="0"/>
    <cellStyle builtinId="54" customBuiltin="true" name="Процентный 4 4 2 6 2" xfId="0"/>
    <cellStyle builtinId="54" customBuiltin="true" name="Процентный 4 4 2 6 3" xfId="0"/>
    <cellStyle builtinId="54" customBuiltin="true" name="Процентный 4 4 2 6 3 2 2" xfId="0"/>
    <cellStyle builtinId="54" customBuiltin="true" name="Процентный 4 4 2 7" xfId="0"/>
    <cellStyle builtinId="54" customBuiltin="true" name="Процентный 4 4 3" xfId="0"/>
    <cellStyle builtinId="54" customBuiltin="true" name="Процентный 4 4 3 2" xfId="0"/>
    <cellStyle builtinId="54" customBuiltin="true" name="Процентный 4 4 3 2 2" xfId="0"/>
    <cellStyle builtinId="54" customBuiltin="true" name="Процентный 4 4 3 3" xfId="0"/>
    <cellStyle builtinId="54" customBuiltin="true" name="Процентный 4 4 4" xfId="0"/>
    <cellStyle builtinId="54" customBuiltin="true" name="Процентный 4 4 4 2" xfId="0"/>
    <cellStyle builtinId="54" customBuiltin="true" name="Процентный 4 4 4 2 2" xfId="0"/>
    <cellStyle builtinId="54" customBuiltin="true" name="Процентный 4 4 4 3" xfId="0"/>
    <cellStyle builtinId="54" customBuiltin="true" name="Процентный 4 4 5" xfId="0"/>
    <cellStyle builtinId="54" customBuiltin="true" name="Процентный 4 4 5 2" xfId="0"/>
    <cellStyle builtinId="54" customBuiltin="true" name="Процентный 4 4 6" xfId="0"/>
    <cellStyle builtinId="54" customBuiltin="true" name="Процентный 4 5" xfId="0"/>
    <cellStyle builtinId="54" customBuiltin="true" name="Процентный 4 5 2" xfId="0"/>
    <cellStyle builtinId="54" customBuiltin="true" name="Процентный 4 5 2 2" xfId="0"/>
    <cellStyle builtinId="54" customBuiltin="true" name="Процентный 4 5 2 2 2" xfId="0"/>
    <cellStyle builtinId="54" customBuiltin="true" name="Процентный 4 5 2 2 2 2" xfId="0"/>
    <cellStyle builtinId="54" customBuiltin="true" name="Процентный 4 5 2 2 3" xfId="0"/>
    <cellStyle builtinId="54" customBuiltin="true" name="Процентный 4 5 2 3" xfId="0"/>
    <cellStyle builtinId="54" customBuiltin="true" name="Процентный 4 5 2 3 2" xfId="0"/>
    <cellStyle builtinId="54" customBuiltin="true" name="Процентный 4 5 2 3 2 2" xfId="0"/>
    <cellStyle builtinId="54" customBuiltin="true" name="Процентный 4 5 2 3 3" xfId="0"/>
    <cellStyle builtinId="54" customBuiltin="true" name="Процентный 4 5 2 4" xfId="0"/>
    <cellStyle builtinId="54" customBuiltin="true" name="Процентный 4 5 2 4 2" xfId="0"/>
    <cellStyle builtinId="54" customBuiltin="true" name="Процентный 4 5 2 5" xfId="0"/>
    <cellStyle builtinId="54" customBuiltin="true" name="Процентный 4 5 3" xfId="0"/>
    <cellStyle builtinId="54" customBuiltin="true" name="Процентный 4 5 3 2" xfId="0"/>
    <cellStyle builtinId="54" customBuiltin="true" name="Процентный 4 5 3 2 2" xfId="0"/>
    <cellStyle builtinId="54" customBuiltin="true" name="Процентный 4 5 3 3" xfId="0"/>
    <cellStyle builtinId="54" customBuiltin="true" name="Процентный 4 5 3 3 2" xfId="0"/>
    <cellStyle builtinId="54" customBuiltin="true" name="Процентный 4 5 3 4" xfId="0"/>
    <cellStyle builtinId="54" customBuiltin="true" name="Процентный 4 5 4" xfId="0"/>
    <cellStyle builtinId="54" customBuiltin="true" name="Процентный 4 5 4 2" xfId="0"/>
    <cellStyle builtinId="54" customBuiltin="true" name="Процентный 4 5 4 2 2" xfId="0"/>
    <cellStyle builtinId="54" customBuiltin="true" name="Процентный 4 5 4 3" xfId="0"/>
    <cellStyle builtinId="54" customBuiltin="true" name="Процентный 4 5 5" xfId="0"/>
    <cellStyle builtinId="54" customBuiltin="true" name="Процентный 4 5 5 2" xfId="0"/>
    <cellStyle builtinId="54" customBuiltin="true" name="Процентный 4 5 5 2 2" xfId="0"/>
    <cellStyle builtinId="54" customBuiltin="true" name="Процентный 4 5 5 3" xfId="0"/>
    <cellStyle builtinId="54" customBuiltin="true" name="Процентный 4 5 6" xfId="0"/>
    <cellStyle builtinId="54" customBuiltin="true" name="Процентный 4 5 6 2" xfId="0"/>
    <cellStyle builtinId="54" customBuiltin="true" name="Процентный 4 5 6 2 2" xfId="0"/>
    <cellStyle builtinId="54" customBuiltin="true" name="Процентный 4 5 6 3" xfId="0"/>
    <cellStyle builtinId="54" customBuiltin="true" name="Процентный 4 5 7" xfId="0"/>
    <cellStyle builtinId="54" customBuiltin="true" name="Процентный 4 5 7 2" xfId="0"/>
    <cellStyle builtinId="54" customBuiltin="true" name="Процентный 4 5 8" xfId="0"/>
    <cellStyle builtinId="54" customBuiltin="true" name="Процентный 4 6" xfId="0"/>
    <cellStyle builtinId="54" customBuiltin="true" name="Процентный 4 6 2" xfId="0"/>
    <cellStyle builtinId="54" customBuiltin="true" name="Процентный 4 6 2 2" xfId="0"/>
    <cellStyle builtinId="54" customBuiltin="true" name="Процентный 4 6 2 2 2" xfId="0"/>
    <cellStyle builtinId="54" customBuiltin="true" name="Процентный 4 6 2 2 2 2" xfId="0"/>
    <cellStyle builtinId="54" customBuiltin="true" name="Процентный 4 6 2 2 2 2 2" xfId="0"/>
    <cellStyle builtinId="54" customBuiltin="true" name="Процентный 4 6 2 2 2 2 2 2" xfId="0"/>
    <cellStyle builtinId="54" customBuiltin="true" name="Процентный 4 6 2 2 2 2 2 2 2" xfId="0"/>
    <cellStyle builtinId="54" customBuiltin="true" name="Процентный 4 6 2 2 2 2 2 3" xfId="0"/>
    <cellStyle builtinId="54" customBuiltin="true" name="Процентный 4 6 2 2 2 2 3" xfId="0"/>
    <cellStyle builtinId="54" customBuiltin="true" name="Процентный 4 6 2 2 2 2 3 2" xfId="0"/>
    <cellStyle builtinId="54" customBuiltin="true" name="Процентный 4 6 2 2 2 2 4" xfId="0"/>
    <cellStyle builtinId="54" customBuiltin="true" name="Процентный 4 6 2 2 2 3" xfId="0"/>
    <cellStyle builtinId="54" customBuiltin="true" name="Процентный 4 6 2 2 2 3 2" xfId="0"/>
    <cellStyle builtinId="54" customBuiltin="true" name="Процентный 4 6 2 2 2 3 2 2" xfId="0"/>
    <cellStyle builtinId="54" customBuiltin="true" name="Процентный 4 6 2 2 2 3 2 2 2" xfId="0"/>
    <cellStyle builtinId="54" customBuiltin="true" name="Процентный 4 6 2 2 2 3 2 3" xfId="0"/>
    <cellStyle builtinId="54" customBuiltin="true" name="Процентный 4 6 2 2 2 3 3" xfId="0"/>
    <cellStyle builtinId="54" customBuiltin="true" name="Процентный 4 6 2 2 2 3 3 2" xfId="0"/>
    <cellStyle builtinId="54" customBuiltin="true" name="Процентный 4 6 2 2 2 3 3 4" xfId="0"/>
    <cellStyle builtinId="54" customBuiltin="true" name="Процентный 4 6 2 2 2 3 3 4 2" xfId="0"/>
    <cellStyle builtinId="54" customBuiltin="true" name="Процентный 4 6 2 2 2 3 3 4 2 2" xfId="0"/>
    <cellStyle builtinId="54" customBuiltin="true" name="Процентный 4 6 2 2 2 3 3 4 4" xfId="0"/>
    <cellStyle builtinId="54" customBuiltin="true" name="Процентный 4 6 2 2 2 3 3 4 4 2" xfId="0"/>
    <cellStyle builtinId="54" customBuiltin="true" name="Процентный 4 6 2 2 2 3 3 4 4 3" xfId="0"/>
    <cellStyle builtinId="54" customBuiltin="true" name="Процентный 4 6 2 2 2 3 4" xfId="0"/>
    <cellStyle builtinId="54" customBuiltin="true" name="Процентный 4 6 2 2 2 4" xfId="0"/>
    <cellStyle builtinId="54" customBuiltin="true" name="Процентный 4 6 2 2 2 4 2" xfId="0"/>
    <cellStyle builtinId="54" customBuiltin="true" name="Процентный 4 6 2 2 2 4 2 2" xfId="0"/>
    <cellStyle builtinId="54" customBuiltin="true" name="Процентный 4 6 2 2 2 4 3" xfId="0"/>
    <cellStyle builtinId="54" customBuiltin="true" name="Процентный 4 6 2 2 2 5" xfId="0"/>
    <cellStyle builtinId="54" customBuiltin="true" name="Процентный 4 6 2 2 2 5 2" xfId="0"/>
    <cellStyle builtinId="54" customBuiltin="true" name="Процентный 4 6 2 2 2 6" xfId="0"/>
    <cellStyle builtinId="54" customBuiltin="true" name="Процентный 4 6 2 2 3" xfId="0"/>
    <cellStyle builtinId="54" customBuiltin="true" name="Процентный 4 6 2 2 3 2" xfId="0"/>
    <cellStyle builtinId="54" customBuiltin="true" name="Процентный 4 6 2 2 3 2 2" xfId="0"/>
    <cellStyle builtinId="54" customBuiltin="true" name="Процентный 4 6 2 2 3 3" xfId="0"/>
    <cellStyle builtinId="54" customBuiltin="true" name="Процентный 4 6 2 2 4" xfId="0"/>
    <cellStyle builtinId="54" customBuiltin="true" name="Процентный 4 6 2 2 4 2" xfId="0"/>
    <cellStyle builtinId="54" customBuiltin="true" name="Процентный 4 6 2 2 4 2 2" xfId="0"/>
    <cellStyle builtinId="54" customBuiltin="true" name="Процентный 4 6 2 2 4 3" xfId="0"/>
    <cellStyle builtinId="54" customBuiltin="true" name="Процентный 4 6 2 2 5" xfId="0"/>
    <cellStyle builtinId="54" customBuiltin="true" name="Процентный 4 6 2 2 5 2" xfId="0"/>
    <cellStyle builtinId="54" customBuiltin="true" name="Процентный 4 6 2 2 6" xfId="0"/>
    <cellStyle builtinId="54" customBuiltin="true" name="Процентный 4 6 2 3" xfId="0"/>
    <cellStyle builtinId="54" customBuiltin="true" name="Процентный 4 6 2 3 2" xfId="0"/>
    <cellStyle builtinId="54" customBuiltin="true" name="Процентный 4 6 2 3 2 2" xfId="0"/>
    <cellStyle builtinId="54" customBuiltin="true" name="Процентный 4 6 2 3 3" xfId="0"/>
    <cellStyle builtinId="54" customBuiltin="true" name="Процентный 4 6 2 4" xfId="0"/>
    <cellStyle builtinId="54" customBuiltin="true" name="Процентный 4 6 2 4 2" xfId="0"/>
    <cellStyle builtinId="54" customBuiltin="true" name="Процентный 4 6 2 4 2 2" xfId="0"/>
    <cellStyle builtinId="54" customBuiltin="true" name="Процентный 4 6 2 4 3" xfId="0"/>
    <cellStyle builtinId="54" customBuiltin="true" name="Процентный 4 6 2 5" xfId="0"/>
    <cellStyle builtinId="54" customBuiltin="true" name="Процентный 4 6 2 5 2" xfId="0"/>
    <cellStyle builtinId="54" customBuiltin="true" name="Процентный 4 6 2 6" xfId="0"/>
    <cellStyle builtinId="54" customBuiltin="true" name="Процентный 4 6 3" xfId="0"/>
    <cellStyle builtinId="54" customBuiltin="true" name="Процентный 4 6 3 2" xfId="0"/>
    <cellStyle builtinId="54" customBuiltin="true" name="Процентный 4 6 3 2 2" xfId="0"/>
    <cellStyle builtinId="54" customBuiltin="true" name="Процентный 4 6 3 3" xfId="0"/>
    <cellStyle builtinId="54" customBuiltin="true" name="Процентный 4 6 4" xfId="0"/>
    <cellStyle builtinId="54" customBuiltin="true" name="Процентный 4 6 5" xfId="0"/>
    <cellStyle builtinId="54" customBuiltin="true" name="Процентный 4 6 5 2" xfId="0"/>
    <cellStyle builtinId="54" customBuiltin="true" name="Процентный 4 6 6" xfId="0"/>
    <cellStyle builtinId="54" customBuiltin="true" name="Процентный 4 7" xfId="0"/>
    <cellStyle builtinId="54" customBuiltin="true" name="Процентный 4 7 2" xfId="0"/>
    <cellStyle builtinId="54" customBuiltin="true" name="Процентный 4 7 2 2" xfId="0"/>
    <cellStyle builtinId="54" customBuiltin="true" name="Процентный 4 7 2 2 2" xfId="0"/>
    <cellStyle builtinId="54" customBuiltin="true" name="Процентный 4 7 2 2 2 2" xfId="0"/>
    <cellStyle builtinId="54" customBuiltin="true" name="Процентный 4 7 2 2 3" xfId="0"/>
    <cellStyle builtinId="54" customBuiltin="true" name="Процентный 4 7 2 3" xfId="0"/>
    <cellStyle builtinId="54" customBuiltin="true" name="Процентный 4 7 2 3 2" xfId="0"/>
    <cellStyle builtinId="54" customBuiltin="true" name="Процентный 4 7 2 3 2 2" xfId="0"/>
    <cellStyle builtinId="54" customBuiltin="true" name="Процентный 4 7 2 3 3" xfId="0"/>
    <cellStyle builtinId="54" customBuiltin="true" name="Процентный 4 7 2 4" xfId="0"/>
    <cellStyle builtinId="54" customBuiltin="true" name="Процентный 4 7 2 4 2" xfId="0"/>
    <cellStyle builtinId="54" customBuiltin="true" name="Процентный 4 7 2 5" xfId="0"/>
    <cellStyle builtinId="54" customBuiltin="true" name="Процентный 4 7 3" xfId="0"/>
    <cellStyle builtinId="54" customBuiltin="true" name="Процентный 4 7 3 2" xfId="0"/>
    <cellStyle builtinId="54" customBuiltin="true" name="Процентный 4 7 3 2 2" xfId="0"/>
    <cellStyle builtinId="54" customBuiltin="true" name="Процентный 4 7 3 2 2 2" xfId="0"/>
    <cellStyle builtinId="54" customBuiltin="true" name="Процентный 4 7 3 2 3" xfId="0"/>
    <cellStyle builtinId="54" customBuiltin="true" name="Процентный 4 7 3 3" xfId="0"/>
    <cellStyle builtinId="54" customBuiltin="true" name="Процентный 4 7 3 3 2" xfId="0"/>
    <cellStyle builtinId="54" customBuiltin="true" name="Процентный 4 7 3 4" xfId="0"/>
    <cellStyle builtinId="54" customBuiltin="true" name="Процентный 4 7 4" xfId="0"/>
    <cellStyle builtinId="54" customBuiltin="true" name="Процентный 4 7 4 2" xfId="0"/>
    <cellStyle builtinId="54" customBuiltin="true" name="Процентный 4 7 4 2 2" xfId="0"/>
    <cellStyle builtinId="54" customBuiltin="true" name="Процентный 4 7 4 2 2 2" xfId="0"/>
    <cellStyle builtinId="54" customBuiltin="true" name="Процентный 4 7 4 2 3" xfId="0"/>
    <cellStyle builtinId="54" customBuiltin="true" name="Процентный 4 7 4 3" xfId="0"/>
    <cellStyle builtinId="54" customBuiltin="true" name="Процентный 4 7 4 3 2" xfId="0"/>
    <cellStyle builtinId="54" customBuiltin="true" name="Процентный 4 7 4 4" xfId="0"/>
    <cellStyle builtinId="54" customBuiltin="true" name="Процентный 4 7 4 4 2" xfId="0"/>
    <cellStyle builtinId="54" customBuiltin="true" name="Процентный 4 7 4 5" xfId="0"/>
    <cellStyle builtinId="54" customBuiltin="true" name="Процентный 4 7 4 6" xfId="0"/>
    <cellStyle builtinId="54" customBuiltin="true" name="Процентный 4 7 5" xfId="0"/>
    <cellStyle builtinId="54" customBuiltin="true" name="Процентный 4 7 5 2" xfId="0"/>
    <cellStyle builtinId="54" customBuiltin="true" name="Процентный 4 7 5 2 2" xfId="0"/>
    <cellStyle builtinId="54" customBuiltin="true" name="Процентный 4 7 5 3" xfId="0"/>
    <cellStyle builtinId="54" customBuiltin="true" name="Процентный 4 7 6" xfId="0"/>
    <cellStyle builtinId="54" customBuiltin="true" name="Процентный 4 7 6 2" xfId="0"/>
    <cellStyle builtinId="54" customBuiltin="true" name="Процентный 4 7 7" xfId="0"/>
    <cellStyle builtinId="54" customBuiltin="true" name="Процентный 4 8" xfId="0"/>
    <cellStyle builtinId="54" customBuiltin="true" name="Процентный 4 8 2" xfId="0"/>
    <cellStyle builtinId="54" customBuiltin="true" name="Процентный 4 8 2 2" xfId="0"/>
    <cellStyle builtinId="54" customBuiltin="true" name="Процентный 4 8 2 2 2" xfId="0"/>
    <cellStyle builtinId="54" customBuiltin="true" name="Процентный 4 8 2 3" xfId="0"/>
    <cellStyle builtinId="54" customBuiltin="true" name="Процентный 4 8 3" xfId="0"/>
    <cellStyle builtinId="54" customBuiltin="true" name="Процентный 4 8 3 2" xfId="0"/>
    <cellStyle builtinId="54" customBuiltin="true" name="Процентный 4 8 4" xfId="0"/>
    <cellStyle builtinId="54" customBuiltin="true" name="Процентный 4 8 4 2" xfId="0"/>
    <cellStyle builtinId="54" customBuiltin="true" name="Процентный 4 8 5" xfId="0"/>
    <cellStyle builtinId="54" customBuiltin="true" name="Процентный 4 9" xfId="0"/>
    <cellStyle builtinId="54" customBuiltin="true" name="Процентный 4 9 2" xfId="0"/>
    <cellStyle builtinId="54" customBuiltin="true" name="Процентный 4 9 2 2" xfId="0"/>
    <cellStyle builtinId="54" customBuiltin="true" name="Процентный 4 9 2 2 2" xfId="0"/>
    <cellStyle builtinId="54" customBuiltin="true" name="Процентный 4 9 2 3" xfId="0"/>
    <cellStyle builtinId="54" customBuiltin="true" name="Процентный 4 9 3" xfId="0"/>
    <cellStyle builtinId="54" customBuiltin="true" name="Процентный 4 9 4" xfId="0"/>
    <cellStyle builtinId="54" customBuiltin="true" name="Процентный 4 9 4 2" xfId="0"/>
    <cellStyle builtinId="54" customBuiltin="true" name="Процентный 4 9 5" xfId="0"/>
    <cellStyle builtinId="54" customBuiltin="true" name="Процентный 5" xfId="0"/>
    <cellStyle builtinId="54" customBuiltin="true" name="Процентный 5 10" xfId="0"/>
    <cellStyle builtinId="54" customBuiltin="true" name="Процентный 5 10 2" xfId="0"/>
    <cellStyle builtinId="54" customBuiltin="true" name="Процентный 5 10 2 2" xfId="0"/>
    <cellStyle builtinId="54" customBuiltin="true" name="Процентный 5 10 3" xfId="0"/>
    <cellStyle builtinId="54" customBuiltin="true" name="Процентный 5 11" xfId="0"/>
    <cellStyle builtinId="54" customBuiltin="true" name="Процентный 5 12" xfId="0"/>
    <cellStyle builtinId="54" customBuiltin="true" name="Процентный 5 12 2" xfId="0"/>
    <cellStyle builtinId="54" customBuiltin="true" name="Процентный 5 13" xfId="0"/>
    <cellStyle builtinId="54" customBuiltin="true" name="Процентный 5 2" xfId="0"/>
    <cellStyle builtinId="54" customBuiltin="true" name="Процентный 5 2 2" xfId="0"/>
    <cellStyle builtinId="54" customBuiltin="true" name="Процентный 5 2 2 2" xfId="0"/>
    <cellStyle builtinId="54" customBuiltin="true" name="Процентный 5 2 2 2 2" xfId="0"/>
    <cellStyle builtinId="54" customBuiltin="true" name="Процентный 5 2 2 2 2 2" xfId="0"/>
    <cellStyle builtinId="54" customBuiltin="true" name="Процентный 5 2 2 2 2 2 2" xfId="0"/>
    <cellStyle builtinId="54" customBuiltin="true" name="Процентный 5 2 2 2 2 3" xfId="0"/>
    <cellStyle builtinId="54" customBuiltin="true" name="Процентный 5 2 2 2 3" xfId="0"/>
    <cellStyle builtinId="54" customBuiltin="true" name="Процентный 5 2 2 2 3 2" xfId="0"/>
    <cellStyle builtinId="54" customBuiltin="true" name="Процентный 5 2 2 2 3 2 2" xfId="0"/>
    <cellStyle builtinId="54" customBuiltin="true" name="Процентный 5 2 2 2 3 3" xfId="0"/>
    <cellStyle builtinId="54" customBuiltin="true" name="Процентный 5 2 2 2 4" xfId="0"/>
    <cellStyle builtinId="54" customBuiltin="true" name="Процентный 5 2 2 2 4 2" xfId="0"/>
    <cellStyle builtinId="54" customBuiltin="true" name="Процентный 5 2 2 2 5" xfId="0"/>
    <cellStyle builtinId="54" customBuiltin="true" name="Процентный 5 2 2 3" xfId="0"/>
    <cellStyle builtinId="54" customBuiltin="true" name="Процентный 5 2 2 3 2" xfId="0"/>
    <cellStyle builtinId="54" customBuiltin="true" name="Процентный 5 2 2 3 2 2" xfId="0"/>
    <cellStyle builtinId="54" customBuiltin="true" name="Процентный 5 2 2 3 3" xfId="0"/>
    <cellStyle builtinId="54" customBuiltin="true" name="Процентный 5 2 2 4" xfId="0"/>
    <cellStyle builtinId="54" customBuiltin="true" name="Процентный 5 2 2 4 2" xfId="0"/>
    <cellStyle builtinId="54" customBuiltin="true" name="Процентный 5 2 2 4 2 2" xfId="0"/>
    <cellStyle builtinId="54" customBuiltin="true" name="Процентный 5 2 2 4 3" xfId="0"/>
    <cellStyle builtinId="54" customBuiltin="true" name="Процентный 5 2 2 5" xfId="0"/>
    <cellStyle builtinId="54" customBuiltin="true" name="Процентный 5 2 2 5 2" xfId="0"/>
    <cellStyle builtinId="54" customBuiltin="true" name="Процентный 5 2 2 6" xfId="0"/>
    <cellStyle builtinId="54" customBuiltin="true" name="Процентный 5 2 3" xfId="0"/>
    <cellStyle builtinId="54" customBuiltin="true" name="Процентный 5 2 3 2" xfId="0"/>
    <cellStyle builtinId="54" customBuiltin="true" name="Процентный 5 2 3 2 2" xfId="0"/>
    <cellStyle builtinId="54" customBuiltin="true" name="Процентный 5 2 3 2 2 2" xfId="0"/>
    <cellStyle builtinId="54" customBuiltin="true" name="Процентный 5 2 3 2 3" xfId="0"/>
    <cellStyle builtinId="54" customBuiltin="true" name="Процентный 5 2 3 3" xfId="0"/>
    <cellStyle builtinId="54" customBuiltin="true" name="Процентный 5 2 3 3 2" xfId="0"/>
    <cellStyle builtinId="54" customBuiltin="true" name="Процентный 5 2 3 3 2 2" xfId="0"/>
    <cellStyle builtinId="54" customBuiltin="true" name="Процентный 5 2 3 3 3" xfId="0"/>
    <cellStyle builtinId="54" customBuiltin="true" name="Процентный 5 2 3 4" xfId="0"/>
    <cellStyle builtinId="54" customBuiltin="true" name="Процентный 5 2 3 4 2" xfId="0"/>
    <cellStyle builtinId="54" customBuiltin="true" name="Процентный 5 2 3 5" xfId="0"/>
    <cellStyle builtinId="54" customBuiltin="true" name="Процентный 5 2 4" xfId="0"/>
    <cellStyle builtinId="54" customBuiltin="true" name="Процентный 5 2 4 2" xfId="0"/>
    <cellStyle builtinId="54" customBuiltin="true" name="Процентный 5 2 4 2 2" xfId="0"/>
    <cellStyle builtinId="54" customBuiltin="true" name="Процентный 5 2 4 3" xfId="0"/>
    <cellStyle builtinId="54" customBuiltin="true" name="Процентный 5 2 5" xfId="0"/>
    <cellStyle builtinId="54" customBuiltin="true" name="Процентный 5 2 5 2" xfId="0"/>
    <cellStyle builtinId="54" customBuiltin="true" name="Процентный 5 2 5 2 2" xfId="0"/>
    <cellStyle builtinId="54" customBuiltin="true" name="Процентный 5 2 5 3" xfId="0"/>
    <cellStyle builtinId="54" customBuiltin="true" name="Процентный 5 2 6" xfId="0"/>
    <cellStyle builtinId="54" customBuiltin="true" name="Процентный 5 2 6 2" xfId="0"/>
    <cellStyle builtinId="54" customBuiltin="true" name="Процентный 5 2 7" xfId="0"/>
    <cellStyle builtinId="54" customBuiltin="true" name="Процентный 5 3" xfId="0"/>
    <cellStyle builtinId="54" customBuiltin="true" name="Процентный 5 3 2" xfId="0"/>
    <cellStyle builtinId="54" customBuiltin="true" name="Процентный 5 3 2 2" xfId="0"/>
    <cellStyle builtinId="54" customBuiltin="true" name="Процентный 5 3 2 2 2" xfId="0"/>
    <cellStyle builtinId="54" customBuiltin="true" name="Процентный 5 3 2 2 2 2" xfId="0"/>
    <cellStyle builtinId="54" customBuiltin="true" name="Процентный 5 3 2 2 2 2 2" xfId="0"/>
    <cellStyle builtinId="54" customBuiltin="true" name="Процентный 5 3 2 2 2 3" xfId="0"/>
    <cellStyle builtinId="54" customBuiltin="true" name="Процентный 5 3 2 2 3" xfId="0"/>
    <cellStyle builtinId="54" customBuiltin="true" name="Процентный 5 3 2 2 3 2" xfId="0"/>
    <cellStyle builtinId="54" customBuiltin="true" name="Процентный 5 3 2 2 3 2 2" xfId="0"/>
    <cellStyle builtinId="54" customBuiltin="true" name="Процентный 5 3 2 2 3 3" xfId="0"/>
    <cellStyle builtinId="54" customBuiltin="true" name="Процентный 5 3 2 2 4" xfId="0"/>
    <cellStyle builtinId="54" customBuiltin="true" name="Процентный 5 3 2 2 4 2" xfId="0"/>
    <cellStyle builtinId="54" customBuiltin="true" name="Процентный 5 3 2 2 5" xfId="0"/>
    <cellStyle builtinId="54" customBuiltin="true" name="Процентный 5 3 2 3" xfId="0"/>
    <cellStyle builtinId="54" customBuiltin="true" name="Процентный 5 3 2 3 2" xfId="0"/>
    <cellStyle builtinId="54" customBuiltin="true" name="Процентный 5 3 2 3 2 2" xfId="0"/>
    <cellStyle builtinId="54" customBuiltin="true" name="Процентный 5 3 2 3 2 3" xfId="0"/>
    <cellStyle builtinId="54" customBuiltin="true" name="Процентный 5 3 2 3 3" xfId="0"/>
    <cellStyle builtinId="54" customBuiltin="true" name="Процентный 5 3 2 3 3 2" xfId="0"/>
    <cellStyle builtinId="54" customBuiltin="true" name="Процентный 5 3 2 3 3 3" xfId="0"/>
    <cellStyle builtinId="54" customBuiltin="true" name="Процентный 5 3 2 3 4" xfId="0"/>
    <cellStyle builtinId="54" customBuiltin="true" name="Процентный 5 3 2 3 5" xfId="0"/>
    <cellStyle builtinId="54" customBuiltin="true" name="Процентный 5 3 2 3 6" xfId="0"/>
    <cellStyle builtinId="54" customBuiltin="true" name="Процентный 5 3 2 4" xfId="0"/>
    <cellStyle builtinId="54" customBuiltin="true" name="Процентный 5 3 2 4 2" xfId="0"/>
    <cellStyle builtinId="54" customBuiltin="true" name="Процентный 5 3 2 4 2 2" xfId="0"/>
    <cellStyle builtinId="54" customBuiltin="true" name="Процентный 5 3 2 4 3" xfId="0"/>
    <cellStyle builtinId="54" customBuiltin="true" name="Процентный 5 3 2 5" xfId="0"/>
    <cellStyle builtinId="54" customBuiltin="true" name="Процентный 5 3 2 5 2" xfId="0"/>
    <cellStyle builtinId="54" customBuiltin="true" name="Процентный 5 3 2 6" xfId="0"/>
    <cellStyle builtinId="54" customBuiltin="true" name="Процентный 5 3 3" xfId="0"/>
    <cellStyle builtinId="54" customBuiltin="true" name="Процентный 5 3 3 2" xfId="0"/>
    <cellStyle builtinId="54" customBuiltin="true" name="Процентный 5 3 3 2 2" xfId="0"/>
    <cellStyle builtinId="54" customBuiltin="true" name="Процентный 5 3 3 2 2 2" xfId="0"/>
    <cellStyle builtinId="54" customBuiltin="true" name="Процентный 5 3 3 2 3" xfId="0"/>
    <cellStyle builtinId="54" customBuiltin="true" name="Процентный 5 3 3 3" xfId="0"/>
    <cellStyle builtinId="54" customBuiltin="true" name="Процентный 5 3 3 3 2" xfId="0"/>
    <cellStyle builtinId="54" customBuiltin="true" name="Процентный 5 3 3 3 2 2" xfId="0"/>
    <cellStyle builtinId="54" customBuiltin="true" name="Процентный 5 3 3 3 3" xfId="0"/>
    <cellStyle builtinId="54" customBuiltin="true" name="Процентный 5 3 3 4" xfId="0"/>
    <cellStyle builtinId="54" customBuiltin="true" name="Процентный 5 3 3 4 2" xfId="0"/>
    <cellStyle builtinId="54" customBuiltin="true" name="Процентный 5 3 3 5" xfId="0"/>
    <cellStyle builtinId="54" customBuiltin="true" name="Процентный 5 3 4" xfId="0"/>
    <cellStyle builtinId="54" customBuiltin="true" name="Процентный 5 3 4 2" xfId="0"/>
    <cellStyle builtinId="54" customBuiltin="true" name="Процентный 5 3 4 2 2" xfId="0"/>
    <cellStyle builtinId="54" customBuiltin="true" name="Процентный 5 3 4 3" xfId="0"/>
    <cellStyle builtinId="54" customBuiltin="true" name="Процентный 5 3 5" xfId="0"/>
    <cellStyle builtinId="54" customBuiltin="true" name="Процентный 5 3 5 2" xfId="0"/>
    <cellStyle builtinId="54" customBuiltin="true" name="Процентный 5 3 5 2 2" xfId="0"/>
    <cellStyle builtinId="54" customBuiltin="true" name="Процентный 5 3 5 3" xfId="0"/>
    <cellStyle builtinId="54" customBuiltin="true" name="Процентный 5 3 6" xfId="0"/>
    <cellStyle builtinId="54" customBuiltin="true" name="Процентный 5 3 6 2" xfId="0"/>
    <cellStyle builtinId="54" customBuiltin="true" name="Процентный 5 3 7" xfId="0"/>
    <cellStyle builtinId="54" customBuiltin="true" name="Процентный 5 4" xfId="0"/>
    <cellStyle builtinId="54" customBuiltin="true" name="Процентный 5 4 2" xfId="0"/>
    <cellStyle builtinId="54" customBuiltin="true" name="Процентный 5 4 2 2" xfId="0"/>
    <cellStyle builtinId="54" customBuiltin="true" name="Процентный 5 4 3" xfId="0"/>
    <cellStyle builtinId="54" customBuiltin="true" name="Процентный 5 5" xfId="0"/>
    <cellStyle builtinId="54" customBuiltin="true" name="Процентный 5 5 2" xfId="0"/>
    <cellStyle builtinId="54" customBuiltin="true" name="Процентный 5 5 2 2" xfId="0"/>
    <cellStyle builtinId="54" customBuiltin="true" name="Процентный 5 5 2 2 2" xfId="0"/>
    <cellStyle builtinId="54" customBuiltin="true" name="Процентный 5 5 2 3" xfId="0"/>
    <cellStyle builtinId="54" customBuiltin="true" name="Процентный 5 5 3" xfId="0"/>
    <cellStyle builtinId="54" customBuiltin="true" name="Процентный 5 5 4" xfId="0"/>
    <cellStyle builtinId="54" customBuiltin="true" name="Процентный 5 5 4 2" xfId="0"/>
    <cellStyle builtinId="54" customBuiltin="true" name="Процентный 5 5 5" xfId="0"/>
    <cellStyle builtinId="54" customBuiltin="true" name="Процентный 5 6" xfId="0"/>
    <cellStyle builtinId="54" customBuiltin="true" name="Процентный 5 7" xfId="0"/>
    <cellStyle builtinId="54" customBuiltin="true" name="Процентный 5 8" xfId="0"/>
    <cellStyle builtinId="54" customBuiltin="true" name="Процентный 5 9" xfId="0"/>
    <cellStyle builtinId="54" customBuiltin="true" name="Процентный 6" xfId="0"/>
    <cellStyle builtinId="54" customBuiltin="true" name="Процентный 6 2" xfId="0"/>
    <cellStyle builtinId="54" customBuiltin="true" name="Процентный 6 2 2" xfId="0"/>
    <cellStyle builtinId="54" customBuiltin="true" name="Процентный 6 2 2 2" xfId="0"/>
    <cellStyle builtinId="54" customBuiltin="true" name="Процентный 6 2 2 2 2" xfId="0"/>
    <cellStyle builtinId="54" customBuiltin="true" name="Процентный 6 2 2 2 2 2" xfId="0"/>
    <cellStyle builtinId="54" customBuiltin="true" name="Процентный 6 2 2 2 3" xfId="0"/>
    <cellStyle builtinId="54" customBuiltin="true" name="Процентный 6 2 2 3" xfId="0"/>
    <cellStyle builtinId="54" customBuiltin="true" name="Процентный 6 2 2 3 2" xfId="0"/>
    <cellStyle builtinId="54" customBuiltin="true" name="Процентный 6 2 2 3 2 2" xfId="0"/>
    <cellStyle builtinId="54" customBuiltin="true" name="Процентный 6 2 2 3 3" xfId="0"/>
    <cellStyle builtinId="54" customBuiltin="true" name="Процентный 6 2 2 4" xfId="0"/>
    <cellStyle builtinId="54" customBuiltin="true" name="Процентный 6 2 2 4 2" xfId="0"/>
    <cellStyle builtinId="54" customBuiltin="true" name="Процентный 6 2 2 5" xfId="0"/>
    <cellStyle builtinId="54" customBuiltin="true" name="Процентный 6 2 3" xfId="0"/>
    <cellStyle builtinId="54" customBuiltin="true" name="Процентный 6 2 3 2" xfId="0"/>
    <cellStyle builtinId="54" customBuiltin="true" name="Процентный 6 2 3 2 2" xfId="0"/>
    <cellStyle builtinId="54" customBuiltin="true" name="Процентный 6 2 3 3" xfId="0"/>
    <cellStyle builtinId="54" customBuiltin="true" name="Процентный 6 2 4" xfId="0"/>
    <cellStyle builtinId="54" customBuiltin="true" name="Процентный 6 2 4 2" xfId="0"/>
    <cellStyle builtinId="54" customBuiltin="true" name="Процентный 6 2 4 2 2" xfId="0"/>
    <cellStyle builtinId="54" customBuiltin="true" name="Процентный 6 2 4 3" xfId="0"/>
    <cellStyle builtinId="54" customBuiltin="true" name="Процентный 6 2 5" xfId="0"/>
    <cellStyle builtinId="54" customBuiltin="true" name="Процентный 6 2 5 2" xfId="0"/>
    <cellStyle builtinId="54" customBuiltin="true" name="Процентный 6 2 6" xfId="0"/>
    <cellStyle builtinId="54" customBuiltin="true" name="Процентный 6 3" xfId="0"/>
    <cellStyle builtinId="54" customBuiltin="true" name="Процентный 6 3 2" xfId="0"/>
    <cellStyle builtinId="54" customBuiltin="true" name="Процентный 6 3 3" xfId="0"/>
    <cellStyle builtinId="54" customBuiltin="true" name="Процентный 6 3 3 2" xfId="0"/>
    <cellStyle builtinId="54" customBuiltin="true" name="Процентный 6 3 4" xfId="0"/>
    <cellStyle builtinId="54" customBuiltin="true" name="Процентный 6 4" xfId="0"/>
    <cellStyle builtinId="54" customBuiltin="true" name="Процентный 6 4 2" xfId="0"/>
    <cellStyle builtinId="54" customBuiltin="true" name="Процентный 6 4 2 2" xfId="0"/>
    <cellStyle builtinId="54" customBuiltin="true" name="Процентный 6 4 3" xfId="0"/>
    <cellStyle builtinId="54" customBuiltin="true" name="Процентный 6 5" xfId="0"/>
    <cellStyle builtinId="54" customBuiltin="true" name="Процентный 7" xfId="0"/>
    <cellStyle builtinId="54" customBuiltin="true" name="Процентный 7 2" xfId="0"/>
    <cellStyle builtinId="54" customBuiltin="true" name="Процентный 7 2 2" xfId="0"/>
    <cellStyle builtinId="54" customBuiltin="true" name="Процентный 7 2 2 2" xfId="0"/>
    <cellStyle builtinId="54" customBuiltin="true" name="Процентный 7 2 2 2 2" xfId="0"/>
    <cellStyle builtinId="54" customBuiltin="true" name="Процентный 7 2 2 3" xfId="0"/>
    <cellStyle builtinId="54" customBuiltin="true" name="Процентный 7 2 3" xfId="0"/>
    <cellStyle builtinId="54" customBuiltin="true" name="Процентный 7 2 3 2" xfId="0"/>
    <cellStyle builtinId="54" customBuiltin="true" name="Процентный 7 2 3 2 2" xfId="0"/>
    <cellStyle builtinId="54" customBuiltin="true" name="Процентный 7 2 3 3" xfId="0"/>
    <cellStyle builtinId="54" customBuiltin="true" name="Процентный 7 2 4" xfId="0"/>
    <cellStyle builtinId="54" customBuiltin="true" name="Процентный 7 2 4 2" xfId="0"/>
    <cellStyle builtinId="54" customBuiltin="true" name="Процентный 7 2 5" xfId="0"/>
    <cellStyle builtinId="54" customBuiltin="true" name="Процентный 7 3" xfId="0"/>
    <cellStyle builtinId="54" customBuiltin="true" name="Процентный 7 3 2" xfId="0"/>
    <cellStyle builtinId="54" customBuiltin="true" name="Процентный 7 3 2 2" xfId="0"/>
    <cellStyle builtinId="54" customBuiltin="true" name="Процентный 7 3 3" xfId="0"/>
    <cellStyle builtinId="54" customBuiltin="true" name="Процентный 7 4" xfId="0"/>
    <cellStyle builtinId="54" customBuiltin="true" name="Процентный 7 4 2" xfId="0"/>
    <cellStyle builtinId="54" customBuiltin="true" name="Процентный 7 4 2 2" xfId="0"/>
    <cellStyle builtinId="54" customBuiltin="true" name="Процентный 7 4 3" xfId="0"/>
    <cellStyle builtinId="54" customBuiltin="true" name="Процентный 7 5" xfId="0"/>
    <cellStyle builtinId="54" customBuiltin="true" name="Процентный 7 5 2" xfId="0"/>
    <cellStyle builtinId="54" customBuiltin="true" name="Процентный 7 6" xfId="0"/>
    <cellStyle builtinId="54" customBuiltin="true" name="Процентный 8" xfId="0"/>
    <cellStyle builtinId="54" customBuiltin="true" name="Процентный 8 2" xfId="0"/>
    <cellStyle builtinId="54" customBuiltin="true" name="Процентный 8 2 2" xfId="0"/>
    <cellStyle builtinId="54" customBuiltin="true" name="Процентный 8 2 2 2" xfId="0"/>
    <cellStyle builtinId="54" customBuiltin="true" name="Процентный 8 2 2 2 2" xfId="0"/>
    <cellStyle builtinId="54" customBuiltin="true" name="Процентный 8 2 2 3" xfId="0"/>
    <cellStyle builtinId="54" customBuiltin="true" name="Процентный 8 2 3" xfId="0"/>
    <cellStyle builtinId="54" customBuiltin="true" name="Процентный 8 2 3 2" xfId="0"/>
    <cellStyle builtinId="54" customBuiltin="true" name="Процентный 8 2 3 2 2" xfId="0"/>
    <cellStyle builtinId="54" customBuiltin="true" name="Процентный 8 2 3 3" xfId="0"/>
    <cellStyle builtinId="54" customBuiltin="true" name="Процентный 8 2 4" xfId="0"/>
    <cellStyle builtinId="54" customBuiltin="true" name="Процентный 8 2 4 2" xfId="0"/>
    <cellStyle builtinId="54" customBuiltin="true" name="Процентный 8 2 5" xfId="0"/>
    <cellStyle builtinId="54" customBuiltin="true" name="Процентный 8 3" xfId="0"/>
    <cellStyle builtinId="54" customBuiltin="true" name="Процентный 8 3 2" xfId="0"/>
    <cellStyle builtinId="54" customBuiltin="true" name="Процентный 8 3 2 2" xfId="0"/>
    <cellStyle builtinId="54" customBuiltin="true" name="Процентный 8 3 3" xfId="0"/>
    <cellStyle builtinId="54" customBuiltin="true" name="Процентный 8 4" xfId="0"/>
    <cellStyle builtinId="54" customBuiltin="true" name="Процентный 8 4 2" xfId="0"/>
    <cellStyle builtinId="54" customBuiltin="true" name="Процентный 8 4 2 2" xfId="0"/>
    <cellStyle builtinId="54" customBuiltin="true" name="Процентный 8 4 3" xfId="0"/>
    <cellStyle builtinId="54" customBuiltin="true" name="Процентный 8 5" xfId="0"/>
    <cellStyle builtinId="54" customBuiltin="true" name="Процентный 8 5 2" xfId="0"/>
    <cellStyle builtinId="54" customBuiltin="true" name="Процентный 8 6" xfId="0"/>
    <cellStyle builtinId="54" customBuiltin="true" name="Процентный 9" xfId="0"/>
    <cellStyle builtinId="54" customBuiltin="true" name="Процентный 9 2" xfId="0"/>
    <cellStyle builtinId="54" customBuiltin="true" name="Процентный 9 2 2" xfId="0"/>
    <cellStyle builtinId="54" customBuiltin="true" name="Процентный 9 2 2 2" xfId="0"/>
    <cellStyle builtinId="54" customBuiltin="true" name="Процентный 9 2 2 2 2" xfId="0"/>
    <cellStyle builtinId="54" customBuiltin="true" name="Процентный 9 2 2 2 2 2" xfId="0"/>
    <cellStyle builtinId="54" customBuiltin="true" name="Процентный 9 2 2 2 3" xfId="0"/>
    <cellStyle builtinId="54" customBuiltin="true" name="Процентный 9 2 2 3" xfId="0"/>
    <cellStyle builtinId="54" customBuiltin="true" name="Процентный 9 2 2 3 2" xfId="0"/>
    <cellStyle builtinId="54" customBuiltin="true" name="Процентный 9 2 2 3 2 2" xfId="0"/>
    <cellStyle builtinId="54" customBuiltin="true" name="Процентный 9 2 2 3 3" xfId="0"/>
    <cellStyle builtinId="54" customBuiltin="true" name="Процентный 9 2 2 4" xfId="0"/>
    <cellStyle builtinId="54" customBuiltin="true" name="Процентный 9 2 2 4 2" xfId="0"/>
    <cellStyle builtinId="54" customBuiltin="true" name="Процентный 9 2 2 5" xfId="0"/>
    <cellStyle builtinId="54" customBuiltin="true" name="Процентный 9 2 3" xfId="0"/>
    <cellStyle builtinId="54" customBuiltin="true" name="Процентный 9 2 3 2" xfId="0"/>
    <cellStyle builtinId="54" customBuiltin="true" name="Процентный 9 2 3 2 2" xfId="0"/>
    <cellStyle builtinId="54" customBuiltin="true" name="Процентный 9 2 3 3" xfId="0"/>
    <cellStyle builtinId="54" customBuiltin="true" name="Процентный 9 2 4" xfId="0"/>
    <cellStyle builtinId="54" customBuiltin="true" name="Процентный 9 2 4 2" xfId="0"/>
    <cellStyle builtinId="54" customBuiltin="true" name="Процентный 9 2 4 2 2" xfId="0"/>
    <cellStyle builtinId="54" customBuiltin="true" name="Процентный 9 2 4 3" xfId="0"/>
    <cellStyle builtinId="54" customBuiltin="true" name="Процентный 9 2 5" xfId="0"/>
    <cellStyle builtinId="54" customBuiltin="true" name="Процентный 9 2 5 2" xfId="0"/>
    <cellStyle builtinId="54" customBuiltin="true" name="Процентный 9 2 6" xfId="0"/>
    <cellStyle builtinId="54" customBuiltin="true" name="Процентный 9 3" xfId="0"/>
    <cellStyle builtinId="54" customBuiltin="true" name="Процентный 9 3 2" xfId="0"/>
    <cellStyle builtinId="54" customBuiltin="true" name="Процентный 9 3 2 2" xfId="0"/>
    <cellStyle builtinId="54" customBuiltin="true" name="Процентный 9 3 2 2 2" xfId="0"/>
    <cellStyle builtinId="54" customBuiltin="true" name="Процентный 9 3 2 3" xfId="0"/>
    <cellStyle builtinId="54" customBuiltin="true" name="Процентный 9 3 3" xfId="0"/>
    <cellStyle builtinId="54" customBuiltin="true" name="Процентный 9 3 3 2" xfId="0"/>
    <cellStyle builtinId="54" customBuiltin="true" name="Процентный 9 3 3 2 2" xfId="0"/>
    <cellStyle builtinId="54" customBuiltin="true" name="Процентный 9 3 3 3" xfId="0"/>
    <cellStyle builtinId="54" customBuiltin="true" name="Процентный 9 3 4" xfId="0"/>
    <cellStyle builtinId="54" customBuiltin="true" name="Процентный 9 3 4 2" xfId="0"/>
    <cellStyle builtinId="54" customBuiltin="true" name="Процентный 9 3 5" xfId="0"/>
    <cellStyle builtinId="54" customBuiltin="true" name="Процентный 9 4" xfId="0"/>
    <cellStyle builtinId="54" customBuiltin="true" name="Процентный 9 4 2" xfId="0"/>
    <cellStyle builtinId="54" customBuiltin="true" name="Процентный 9 4 2 2" xfId="0"/>
    <cellStyle builtinId="54" customBuiltin="true" name="Процентный 9 4 3" xfId="0"/>
    <cellStyle builtinId="54" customBuiltin="true" name="Процентный 9 5" xfId="0"/>
    <cellStyle builtinId="54" customBuiltin="true" name="Процентный 9 5 2" xfId="0"/>
    <cellStyle builtinId="54" customBuiltin="true" name="Процентный 9 5 2 2" xfId="0"/>
    <cellStyle builtinId="54" customBuiltin="true" name="Процентный 9 5 3" xfId="0"/>
    <cellStyle builtinId="54" customBuiltin="true" name="Процентный 9 6" xfId="0"/>
    <cellStyle builtinId="54" customBuiltin="true" name="Процентный 9 6 2" xfId="0"/>
    <cellStyle builtinId="54" customBuiltin="true" name="Процентный 9 7" xfId="0"/>
    <cellStyle builtinId="54" customBuiltin="true" name="Финансовый 10" xfId="0"/>
    <cellStyle builtinId="54" customBuiltin="true" name="Финансовый 10 2" xfId="0"/>
    <cellStyle builtinId="54" customBuiltin="true" name="Финансовый 10 2 2" xfId="0"/>
    <cellStyle builtinId="54" customBuiltin="true" name="Финансовый 10 2 2 2" xfId="0"/>
    <cellStyle builtinId="54" customBuiltin="true" name="Финансовый 10 2 3" xfId="0"/>
    <cellStyle builtinId="54" customBuiltin="true" name="Финансовый 10 2 4" xfId="0"/>
    <cellStyle builtinId="54" customBuiltin="true" name="Финансовый 10 2 5" xfId="0"/>
    <cellStyle builtinId="54" customBuiltin="true" name="Финансовый 10 3" xfId="0"/>
    <cellStyle builtinId="54" customBuiltin="true" name="Финансовый 10 3 2" xfId="0"/>
    <cellStyle builtinId="54" customBuiltin="true" name="Финансовый 10 4" xfId="0"/>
    <cellStyle builtinId="54" customBuiltin="true" name="Финансовый 10 4 2" xfId="0"/>
    <cellStyle builtinId="54" customBuiltin="true" name="Финансовый 10 5" xfId="0"/>
    <cellStyle builtinId="54" customBuiltin="true" name="Финансовый 10 5 2" xfId="0"/>
    <cellStyle builtinId="54" customBuiltin="true" name="Финансовый 10 6" xfId="0"/>
    <cellStyle builtinId="54" customBuiltin="true" name="Финансовый 10 7" xfId="0"/>
    <cellStyle builtinId="54" customBuiltin="true" name="Финансовый 10 8" xfId="0"/>
    <cellStyle builtinId="54" customBuiltin="true" name="Финансовый 11" xfId="0"/>
    <cellStyle builtinId="54" customBuiltin="true" name="Финансовый 11 2" xfId="0"/>
    <cellStyle builtinId="54" customBuiltin="true" name="Финансовый 11 2 2" xfId="0"/>
    <cellStyle builtinId="54" customBuiltin="true" name="Финансовый 11 3" xfId="0"/>
    <cellStyle builtinId="54" customBuiltin="true" name="Финансовый 11 3 2" xfId="0"/>
    <cellStyle builtinId="54" customBuiltin="true" name="Финансовый 11 4" xfId="0"/>
    <cellStyle builtinId="54" customBuiltin="true" name="Финансовый 11 5" xfId="0"/>
    <cellStyle builtinId="54" customBuiltin="true" name="Финансовый 11 6" xfId="0"/>
    <cellStyle builtinId="54" customBuiltin="true" name="Финансовый 12" xfId="0"/>
    <cellStyle builtinId="54" customBuiltin="true" name="Финансовый 12 2" xfId="0"/>
    <cellStyle builtinId="54" customBuiltin="true" name="Финансовый 12 3" xfId="0"/>
    <cellStyle builtinId="54" customBuiltin="true" name="Финансовый 12 4" xfId="0"/>
    <cellStyle builtinId="54" customBuiltin="true" name="Финансовый 12 5" xfId="0"/>
    <cellStyle builtinId="54" customBuiltin="true" name="Финансовый 13" xfId="0"/>
    <cellStyle builtinId="54" customBuiltin="true" name="Финансовый 13 2" xfId="0"/>
    <cellStyle builtinId="54" customBuiltin="true" name="Финансовый 13 2 2" xfId="0"/>
    <cellStyle builtinId="54" customBuiltin="true" name="Финансовый 13 2 2 2" xfId="0"/>
    <cellStyle builtinId="54" customBuiltin="true" name="Финансовый 13 2 2 3" xfId="0"/>
    <cellStyle builtinId="54" customBuiltin="true" name="Финансовый 13 2 3" xfId="0"/>
    <cellStyle builtinId="54" customBuiltin="true" name="Финансовый 13 3" xfId="0"/>
    <cellStyle builtinId="54" customBuiltin="true" name="Финансовый 13 4" xfId="0"/>
    <cellStyle builtinId="54" customBuiltin="true" name="Финансовый 13 5" xfId="0"/>
    <cellStyle builtinId="54" customBuiltin="true" name="Финансовый 14" xfId="0"/>
    <cellStyle builtinId="54" customBuiltin="true" name="Финансовый 14 2" xfId="0"/>
    <cellStyle builtinId="54" customBuiltin="true" name="Финансовый 15" xfId="0"/>
    <cellStyle builtinId="54" customBuiltin="true" name="Финансовый 15 2" xfId="0"/>
    <cellStyle builtinId="54" customBuiltin="true" name="Финансовый 16" xfId="0"/>
    <cellStyle builtinId="54" customBuiltin="true" name="Финансовый 16 2" xfId="0"/>
    <cellStyle builtinId="54" customBuiltin="true" name="Финансовый 16 3" xfId="0"/>
    <cellStyle builtinId="54" customBuiltin="true" name="Финансовый 17" xfId="0"/>
    <cellStyle builtinId="54" customBuiltin="true" name="Финансовый 17 2" xfId="0"/>
    <cellStyle builtinId="54" customBuiltin="true" name="Финансовый 17 3" xfId="0"/>
    <cellStyle builtinId="54" customBuiltin="true" name="Финансовый 18" xfId="0"/>
    <cellStyle builtinId="54" customBuiltin="true" name="Финансовый 18 2" xfId="0"/>
    <cellStyle builtinId="54" customBuiltin="true" name="Финансовый 19" xfId="0"/>
    <cellStyle builtinId="54" customBuiltin="true" name="Финансовый 19 2" xfId="0"/>
    <cellStyle builtinId="54" customBuiltin="true" name="Финансовый 2" xfId="0"/>
    <cellStyle builtinId="54" customBuiltin="true" name="Финансовый 2 10" xfId="0"/>
    <cellStyle builtinId="54" customBuiltin="true" name="Финансовый 2 10 2" xfId="0"/>
    <cellStyle builtinId="54" customBuiltin="true" name="Финансовый 2 10 2 2" xfId="0"/>
    <cellStyle builtinId="54" customBuiltin="true" name="Финансовый 2 10 3" xfId="0"/>
    <cellStyle builtinId="54" customBuiltin="true" name="Финансовый 2 11" xfId="0"/>
    <cellStyle builtinId="54" customBuiltin="true" name="Финансовый 2 12" xfId="0"/>
    <cellStyle builtinId="54" customBuiltin="true" name="Финансовый 2 12 2" xfId="0"/>
    <cellStyle builtinId="54" customBuiltin="true" name="Финансовый 2 12 2 2" xfId="0"/>
    <cellStyle builtinId="54" customBuiltin="true" name="Финансовый 2 13" xfId="0"/>
    <cellStyle builtinId="54" customBuiltin="true" name="Финансовый 2 2" xfId="0"/>
    <cellStyle builtinId="54" customBuiltin="true" name="Финансовый 2 2 10" xfId="0"/>
    <cellStyle builtinId="54" customBuiltin="true" name="Финансовый 2 2 11" xfId="0"/>
    <cellStyle builtinId="54" customBuiltin="true" name="Финансовый 2 2 2" xfId="0"/>
    <cellStyle builtinId="54" customBuiltin="true" name="Финансовый 2 2 2 10" xfId="0"/>
    <cellStyle builtinId="54" customBuiltin="true" name="Финансовый 2 2 2 11" xfId="0"/>
    <cellStyle builtinId="54" customBuiltin="true" name="Финансовый 2 2 2 12" xfId="0"/>
    <cellStyle builtinId="54" customBuiltin="true" name="Финансовый 2 2 2 2" xfId="0"/>
    <cellStyle builtinId="54" customBuiltin="true" name="Финансовый 2 2 2 2 2" xfId="0"/>
    <cellStyle builtinId="54" customBuiltin="true" name="Финансовый 2 2 2 2 2 2" xfId="0"/>
    <cellStyle builtinId="54" customBuiltin="true" name="Финансовый 2 2 2 2 2 2 2" xfId="0"/>
    <cellStyle builtinId="54" customBuiltin="true" name="Финансовый 2 2 2 2 2 2 3" xfId="0"/>
    <cellStyle builtinId="54" customBuiltin="true" name="Финансовый 2 2 2 2 2 3" xfId="0"/>
    <cellStyle builtinId="54" customBuiltin="true" name="Финансовый 2 2 2 2 2 4" xfId="0"/>
    <cellStyle builtinId="54" customBuiltin="true" name="Финансовый 2 2 2 2 2 5" xfId="0"/>
    <cellStyle builtinId="54" customBuiltin="true" name="Финансовый 2 2 2 2 3" xfId="0"/>
    <cellStyle builtinId="54" customBuiltin="true" name="Финансовый 2 2 2 2 3 2" xfId="0"/>
    <cellStyle builtinId="54" customBuiltin="true" name="Финансовый 2 2 2 2 3 2 2" xfId="0"/>
    <cellStyle builtinId="54" customBuiltin="true" name="Финансовый 2 2 2 2 3 3" xfId="0"/>
    <cellStyle builtinId="54" customBuiltin="true" name="Финансовый 2 2 2 2 4" xfId="0"/>
    <cellStyle builtinId="54" customBuiltin="true" name="Финансовый 2 2 2 2 4 2" xfId="0"/>
    <cellStyle builtinId="54" customBuiltin="true" name="Финансовый 2 2 2 2 5" xfId="0"/>
    <cellStyle builtinId="54" customBuiltin="true" name="Финансовый 2 2 2 3" xfId="0"/>
    <cellStyle builtinId="54" customBuiltin="true" name="Финансовый 2 2 2 3 2" xfId="0"/>
    <cellStyle builtinId="54" customBuiltin="true" name="Финансовый 2 2 2 3 2 2" xfId="0"/>
    <cellStyle builtinId="54" customBuiltin="true" name="Финансовый 2 2 2 3 2 2 2" xfId="0"/>
    <cellStyle builtinId="54" customBuiltin="true" name="Финансовый 2 2 2 3 2 3" xfId="0"/>
    <cellStyle builtinId="54" customBuiltin="true" name="Финансовый 2 2 2 3 2 4" xfId="0"/>
    <cellStyle builtinId="54" customBuiltin="true" name="Финансовый 2 2 2 3 2 5" xfId="0"/>
    <cellStyle builtinId="54" customBuiltin="true" name="Финансовый 2 2 2 3 3" xfId="0"/>
    <cellStyle builtinId="54" customBuiltin="true" name="Финансовый 2 2 2 3 4" xfId="0"/>
    <cellStyle builtinId="54" customBuiltin="true" name="Финансовый 2 2 2 4" xfId="0"/>
    <cellStyle builtinId="54" customBuiltin="true" name="Финансовый 2 2 2 4 2" xfId="0"/>
    <cellStyle builtinId="54" customBuiltin="true" name="Финансовый 2 2 2 4 2 2" xfId="0"/>
    <cellStyle builtinId="54" customBuiltin="true" name="Финансовый 2 2 2 4 3" xfId="0"/>
    <cellStyle builtinId="54" customBuiltin="true" name="Финансовый 2 2 2 5" xfId="0"/>
    <cellStyle builtinId="54" customBuiltin="true" name="Финансовый 2 2 2 5 2" xfId="0"/>
    <cellStyle builtinId="54" customBuiltin="true" name="Финансовый 2 2 2 5 2 2" xfId="0"/>
    <cellStyle builtinId="54" customBuiltin="true" name="Финансовый 2 2 2 5 3" xfId="0"/>
    <cellStyle builtinId="54" customBuiltin="true" name="Финансовый 2 2 2 5 4" xfId="0"/>
    <cellStyle builtinId="54" customBuiltin="true" name="Финансовый 2 2 2 6" xfId="0"/>
    <cellStyle builtinId="54" customBuiltin="true" name="Финансовый 2 2 2 6 2" xfId="0"/>
    <cellStyle builtinId="54" customBuiltin="true" name="Финансовый 2 2 2 7" xfId="0"/>
    <cellStyle builtinId="54" customBuiltin="true" name="Финансовый 2 2 2 7 2" xfId="0"/>
    <cellStyle builtinId="54" customBuiltin="true" name="Финансовый 2 2 2 8" xfId="0"/>
    <cellStyle builtinId="54" customBuiltin="true" name="Финансовый 2 2 2 8 2" xfId="0"/>
    <cellStyle builtinId="54" customBuiltin="true" name="Финансовый 2 2 2 9" xfId="0"/>
    <cellStyle builtinId="54" customBuiltin="true" name="Финансовый 2 2 3" xfId="0"/>
    <cellStyle builtinId="54" customBuiltin="true" name="Финансовый 2 2 3 2" xfId="0"/>
    <cellStyle builtinId="54" customBuiltin="true" name="Финансовый 2 2 3 2 2" xfId="0"/>
    <cellStyle builtinId="54" customBuiltin="true" name="Финансовый 2 2 3 2 2 2" xfId="0"/>
    <cellStyle builtinId="54" customBuiltin="true" name="Финансовый 2 2 3 2 3" xfId="0"/>
    <cellStyle builtinId="54" customBuiltin="true" name="Финансовый 2 2 3 3" xfId="0"/>
    <cellStyle builtinId="54" customBuiltin="true" name="Финансовый 2 2 3 3 2" xfId="0"/>
    <cellStyle builtinId="54" customBuiltin="true" name="Финансовый 2 2 3 3 2 2" xfId="0"/>
    <cellStyle builtinId="54" customBuiltin="true" name="Финансовый 2 2 3 3 2 3" xfId="0"/>
    <cellStyle builtinId="54" customBuiltin="true" name="Финансовый 2 2 3 3 2 4" xfId="0"/>
    <cellStyle builtinId="54" customBuiltin="true" name="Финансовый 2 2 3 3 3" xfId="0"/>
    <cellStyle builtinId="54" customBuiltin="true" name="Финансовый 2 2 3 3 4" xfId="0"/>
    <cellStyle builtinId="54" customBuiltin="true" name="Финансовый 2 2 3 4" xfId="0"/>
    <cellStyle builtinId="54" customBuiltin="true" name="Финансовый 2 2 3 4 2" xfId="0"/>
    <cellStyle builtinId="54" customBuiltin="true" name="Финансовый 2 2 3 4 3" xfId="0"/>
    <cellStyle builtinId="54" customBuiltin="true" name="Финансовый 2 2 3 5" xfId="0"/>
    <cellStyle builtinId="54" customBuiltin="true" name="Финансовый 2 2 3 6" xfId="0"/>
    <cellStyle builtinId="54" customBuiltin="true" name="Финансовый 2 2 3 7" xfId="0"/>
    <cellStyle builtinId="54" customBuiltin="true" name="Финансовый 2 2 4" xfId="0"/>
    <cellStyle builtinId="54" customBuiltin="true" name="Финансовый 2 2 4 2" xfId="0"/>
    <cellStyle builtinId="54" customBuiltin="true" name="Финансовый 2 2 4 2 2" xfId="0"/>
    <cellStyle builtinId="54" customBuiltin="true" name="Финансовый 2 2 4 2 3" xfId="0"/>
    <cellStyle builtinId="54" customBuiltin="true" name="Финансовый 2 2 4 3" xfId="0"/>
    <cellStyle builtinId="54" customBuiltin="true" name="Финансовый 2 2 4 4" xfId="0"/>
    <cellStyle builtinId="54" customBuiltin="true" name="Финансовый 2 2 5" xfId="0"/>
    <cellStyle builtinId="54" customBuiltin="true" name="Финансовый 2 2 5 2" xfId="0"/>
    <cellStyle builtinId="54" customBuiltin="true" name="Финансовый 2 2 5 2 2" xfId="0"/>
    <cellStyle builtinId="54" customBuiltin="true" name="Финансовый 2 2 5 3" xfId="0"/>
    <cellStyle builtinId="54" customBuiltin="true" name="Финансовый 2 2 6" xfId="0"/>
    <cellStyle builtinId="54" customBuiltin="true" name="Финансовый 2 2 6 2" xfId="0"/>
    <cellStyle builtinId="54" customBuiltin="true" name="Финансовый 2 2 6 2 2" xfId="0"/>
    <cellStyle builtinId="54" customBuiltin="true" name="Финансовый 2 2 6 2 2 2" xfId="0"/>
    <cellStyle builtinId="54" customBuiltin="true" name="Финансовый 2 2 6 2 3" xfId="0"/>
    <cellStyle builtinId="54" customBuiltin="true" name="Финансовый 2 2 6 3" xfId="0"/>
    <cellStyle builtinId="54" customBuiltin="true" name="Финансовый 2 2 6 4" xfId="0"/>
    <cellStyle builtinId="54" customBuiltin="true" name="Финансовый 2 2 7" xfId="0"/>
    <cellStyle builtinId="54" customBuiltin="true" name="Финансовый 2 2 7 2" xfId="0"/>
    <cellStyle builtinId="54" customBuiltin="true" name="Финансовый 2 2 7 2 2" xfId="0"/>
    <cellStyle builtinId="54" customBuiltin="true" name="Финансовый 2 2 7 3" xfId="0"/>
    <cellStyle builtinId="54" customBuiltin="true" name="Финансовый 2 2 8" xfId="0"/>
    <cellStyle builtinId="54" customBuiltin="true" name="Финансовый 2 2 8 2" xfId="0"/>
    <cellStyle builtinId="54" customBuiltin="true" name="Финансовый 2 2 8 3" xfId="0"/>
    <cellStyle builtinId="54" customBuiltin="true" name="Финансовый 2 2 9" xfId="0"/>
    <cellStyle builtinId="54" customBuiltin="true" name="Финансовый 2 3" xfId="0"/>
    <cellStyle builtinId="54" customBuiltin="true" name="Финансовый 2 3 2" xfId="0"/>
    <cellStyle builtinId="54" customBuiltin="true" name="Финансовый 2 3 2 2" xfId="0"/>
    <cellStyle builtinId="54" customBuiltin="true" name="Финансовый 2 3 2 2 2" xfId="0"/>
    <cellStyle builtinId="54" customBuiltin="true" name="Финансовый 2 3 2 2 2 2" xfId="0"/>
    <cellStyle builtinId="54" customBuiltin="true" name="Финансовый 2 3 2 2 2 2 2" xfId="0"/>
    <cellStyle builtinId="54" customBuiltin="true" name="Финансовый 2 3 2 2 2 3" xfId="0"/>
    <cellStyle builtinId="54" customBuiltin="true" name="Финансовый 2 3 2 2 3" xfId="0"/>
    <cellStyle builtinId="54" customBuiltin="true" name="Финансовый 2 3 2 2 3 2" xfId="0"/>
    <cellStyle builtinId="54" customBuiltin="true" name="Финансовый 2 3 2 2 3 2 2" xfId="0"/>
    <cellStyle builtinId="54" customBuiltin="true" name="Финансовый 2 3 2 2 3 3" xfId="0"/>
    <cellStyle builtinId="54" customBuiltin="true" name="Финансовый 2 3 2 2 4" xfId="0"/>
    <cellStyle builtinId="54" customBuiltin="true" name="Финансовый 2 3 2 2 4 2" xfId="0"/>
    <cellStyle builtinId="54" customBuiltin="true" name="Финансовый 2 3 2 2 5" xfId="0"/>
    <cellStyle builtinId="54" customBuiltin="true" name="Финансовый 2 3 2 3" xfId="0"/>
    <cellStyle builtinId="54" customBuiltin="true" name="Финансовый 2 3 2 3 2" xfId="0"/>
    <cellStyle builtinId="54" customBuiltin="true" name="Финансовый 2 3 2 3 2 2" xfId="0"/>
    <cellStyle builtinId="54" customBuiltin="true" name="Финансовый 2 3 2 3 3" xfId="0"/>
    <cellStyle builtinId="54" customBuiltin="true" name="Финансовый 2 3 2 4" xfId="0"/>
    <cellStyle builtinId="54" customBuiltin="true" name="Финансовый 2 3 2 4 2" xfId="0"/>
    <cellStyle builtinId="54" customBuiltin="true" name="Финансовый 2 3 2 4 2 2" xfId="0"/>
    <cellStyle builtinId="54" customBuiltin="true" name="Финансовый 2 3 2 4 3" xfId="0"/>
    <cellStyle builtinId="54" customBuiltin="true" name="Финансовый 2 3 2 5" xfId="0"/>
    <cellStyle builtinId="54" customBuiltin="true" name="Финансовый 2 3 2 5 2" xfId="0"/>
    <cellStyle builtinId="54" customBuiltin="true" name="Финансовый 2 3 2 6" xfId="0"/>
    <cellStyle builtinId="54" customBuiltin="true" name="Финансовый 2 3 3" xfId="0"/>
    <cellStyle builtinId="54" customBuiltin="true" name="Финансовый 2 3 3 2" xfId="0"/>
    <cellStyle builtinId="54" customBuiltin="true" name="Финансовый 2 3 3 2 2" xfId="0"/>
    <cellStyle builtinId="54" customBuiltin="true" name="Финансовый 2 3 3 2 2 2" xfId="0"/>
    <cellStyle builtinId="54" customBuiltin="true" name="Финансовый 2 3 3 2 3" xfId="0"/>
    <cellStyle builtinId="54" customBuiltin="true" name="Финансовый 2 3 3 3" xfId="0"/>
    <cellStyle builtinId="54" customBuiltin="true" name="Финансовый 2 3 3 3 2" xfId="0"/>
    <cellStyle builtinId="54" customBuiltin="true" name="Финансовый 2 3 3 3 2 2" xfId="0"/>
    <cellStyle builtinId="54" customBuiltin="true" name="Финансовый 2 3 3 3 3" xfId="0"/>
    <cellStyle builtinId="54" customBuiltin="true" name="Финансовый 2 3 3 4" xfId="0"/>
    <cellStyle builtinId="54" customBuiltin="true" name="Финансовый 2 3 3 4 2" xfId="0"/>
    <cellStyle builtinId="54" customBuiltin="true" name="Финансовый 2 3 3 5" xfId="0"/>
    <cellStyle builtinId="54" customBuiltin="true" name="Финансовый 2 3 4" xfId="0"/>
    <cellStyle builtinId="54" customBuiltin="true" name="Финансовый 2 3 4 2" xfId="0"/>
    <cellStyle builtinId="54" customBuiltin="true" name="Финансовый 2 3 4 2 2" xfId="0"/>
    <cellStyle builtinId="54" customBuiltin="true" name="Финансовый 2 3 4 3" xfId="0"/>
    <cellStyle builtinId="54" customBuiltin="true" name="Финансовый 2 3 5" xfId="0"/>
    <cellStyle builtinId="54" customBuiltin="true" name="Финансовый 2 3 5 2" xfId="0"/>
    <cellStyle builtinId="54" customBuiltin="true" name="Финансовый 2 3 5 2 2" xfId="0"/>
    <cellStyle builtinId="54" customBuiltin="true" name="Финансовый 2 3 5 3" xfId="0"/>
    <cellStyle builtinId="54" customBuiltin="true" name="Финансовый 2 3 6" xfId="0"/>
    <cellStyle builtinId="54" customBuiltin="true" name="Финансовый 2 3 6 2" xfId="0"/>
    <cellStyle builtinId="54" customBuiltin="true" name="Финансовый 2 3 7" xfId="0"/>
    <cellStyle builtinId="54" customBuiltin="true" name="Финансовый 2 4" xfId="0"/>
    <cellStyle builtinId="54" customBuiltin="true" name="Финансовый 2 4 2" xfId="0"/>
    <cellStyle builtinId="54" customBuiltin="true" name="Финансовый 2 4 2 2" xfId="0"/>
    <cellStyle builtinId="54" customBuiltin="true" name="Финансовый 2 4 2 2 2" xfId="0"/>
    <cellStyle builtinId="54" customBuiltin="true" name="Финансовый 2 4 2 2 2 2" xfId="0"/>
    <cellStyle builtinId="54" customBuiltin="true" name="Финансовый 2 4 2 2 3" xfId="0"/>
    <cellStyle builtinId="54" customBuiltin="true" name="Финансовый 2 4 2 3" xfId="0"/>
    <cellStyle builtinId="54" customBuiltin="true" name="Финансовый 2 4 2 3 2" xfId="0"/>
    <cellStyle builtinId="54" customBuiltin="true" name="Финансовый 2 4 2 3 2 2" xfId="0"/>
    <cellStyle builtinId="54" customBuiltin="true" name="Финансовый 2 4 2 3 3" xfId="0"/>
    <cellStyle builtinId="54" customBuiltin="true" name="Финансовый 2 4 2 4" xfId="0"/>
    <cellStyle builtinId="54" customBuiltin="true" name="Финансовый 2 4 2 4 2" xfId="0"/>
    <cellStyle builtinId="54" customBuiltin="true" name="Финансовый 2 4 2 5" xfId="0"/>
    <cellStyle builtinId="54" customBuiltin="true" name="Финансовый 2 4 3" xfId="0"/>
    <cellStyle builtinId="54" customBuiltin="true" name="Финансовый 2 4 3 2" xfId="0"/>
    <cellStyle builtinId="54" customBuiltin="true" name="Финансовый 2 4 3 2 2" xfId="0"/>
    <cellStyle builtinId="54" customBuiltin="true" name="Финансовый 2 4 3 3" xfId="0"/>
    <cellStyle builtinId="54" customBuiltin="true" name="Финансовый 2 4 4" xfId="0"/>
    <cellStyle builtinId="54" customBuiltin="true" name="Финансовый 2 4 4 2" xfId="0"/>
    <cellStyle builtinId="54" customBuiltin="true" name="Финансовый 2 4 4 2 2" xfId="0"/>
    <cellStyle builtinId="54" customBuiltin="true" name="Финансовый 2 4 4 3" xfId="0"/>
    <cellStyle builtinId="54" customBuiltin="true" name="Финансовый 2 4 5" xfId="0"/>
    <cellStyle builtinId="54" customBuiltin="true" name="Финансовый 2 4 5 2" xfId="0"/>
    <cellStyle builtinId="54" customBuiltin="true" name="Финансовый 2 4 6" xfId="0"/>
    <cellStyle builtinId="54" customBuiltin="true" name="Финансовый 2 5" xfId="0"/>
    <cellStyle builtinId="54" customBuiltin="true" name="Финансовый 2 5 2" xfId="0"/>
    <cellStyle builtinId="54" customBuiltin="true" name="Финансовый 2 5 2 2" xfId="0"/>
    <cellStyle builtinId="54" customBuiltin="true" name="Финансовый 2 5 2 2 2" xfId="0"/>
    <cellStyle builtinId="54" customBuiltin="true" name="Финансовый 2 5 2 2 2 2" xfId="0"/>
    <cellStyle builtinId="54" customBuiltin="true" name="Финансовый 2 5 2 2 3" xfId="0"/>
    <cellStyle builtinId="54" customBuiltin="true" name="Финансовый 2 5 2 3" xfId="0"/>
    <cellStyle builtinId="54" customBuiltin="true" name="Финансовый 2 5 2 3 2" xfId="0"/>
    <cellStyle builtinId="54" customBuiltin="true" name="Финансовый 2 5 2 3 2 2" xfId="0"/>
    <cellStyle builtinId="54" customBuiltin="true" name="Финансовый 2 5 2 3 3" xfId="0"/>
    <cellStyle builtinId="54" customBuiltin="true" name="Финансовый 2 5 2 4" xfId="0"/>
    <cellStyle builtinId="54" customBuiltin="true" name="Финансовый 2 5 2 4 2" xfId="0"/>
    <cellStyle builtinId="54" customBuiltin="true" name="Финансовый 2 5 2 5" xfId="0"/>
    <cellStyle builtinId="54" customBuiltin="true" name="Финансовый 2 5 3" xfId="0"/>
    <cellStyle builtinId="54" customBuiltin="true" name="Финансовый 2 5 3 2" xfId="0"/>
    <cellStyle builtinId="54" customBuiltin="true" name="Финансовый 2 5 3 2 2" xfId="0"/>
    <cellStyle builtinId="54" customBuiltin="true" name="Финансовый 2 5 3 3" xfId="0"/>
    <cellStyle builtinId="54" customBuiltin="true" name="Финансовый 2 5 4" xfId="0"/>
    <cellStyle builtinId="54" customBuiltin="true" name="Финансовый 2 5 4 2" xfId="0"/>
    <cellStyle builtinId="54" customBuiltin="true" name="Финансовый 2 5 4 2 2" xfId="0"/>
    <cellStyle builtinId="54" customBuiltin="true" name="Финансовый 2 5 4 2 2 2" xfId="0"/>
    <cellStyle builtinId="54" customBuiltin="true" name="Финансовый 2 5 4 2 2 3" xfId="0"/>
    <cellStyle builtinId="54" customBuiltin="true" name="Финансовый 2 5 4 2 3" xfId="0"/>
    <cellStyle builtinId="54" customBuiltin="true" name="Финансовый 2 5 4 2 3 2" xfId="0"/>
    <cellStyle builtinId="54" customBuiltin="true" name="Финансовый 2 5 4 2 4" xfId="0"/>
    <cellStyle builtinId="54" customBuiltin="true" name="Финансовый 2 5 4 2 5" xfId="0"/>
    <cellStyle builtinId="54" customBuiltin="true" name="Финансовый 2 5 4 3" xfId="0"/>
    <cellStyle builtinId="54" customBuiltin="true" name="Финансовый 2 5 4 4" xfId="0"/>
    <cellStyle builtinId="54" customBuiltin="true" name="Финансовый 2 5 5" xfId="0"/>
    <cellStyle builtinId="54" customBuiltin="true" name="Финансовый 2 5 5 2" xfId="0"/>
    <cellStyle builtinId="54" customBuiltin="true" name="Финансовый 2 5 5 2 2" xfId="0"/>
    <cellStyle builtinId="54" customBuiltin="true" name="Финансовый 2 5 5 3" xfId="0"/>
    <cellStyle builtinId="54" customBuiltin="true" name="Финансовый 2 5 5 4" xfId="0"/>
    <cellStyle builtinId="54" customBuiltin="true" name="Финансовый 2 5 6" xfId="0"/>
    <cellStyle builtinId="54" customBuiltin="true" name="Финансовый 2 5 6 2" xfId="0"/>
    <cellStyle builtinId="54" customBuiltin="true" name="Финансовый 2 5 7" xfId="0"/>
    <cellStyle builtinId="54" customBuiltin="true" name="Финансовый 2 5 8" xfId="0"/>
    <cellStyle builtinId="54" customBuiltin="true" name="Финансовый 2 6" xfId="0"/>
    <cellStyle builtinId="54" customBuiltin="true" name="Финансовый 2 6 2" xfId="0"/>
    <cellStyle builtinId="54" customBuiltin="true" name="Финансовый 2 6 2 2" xfId="0"/>
    <cellStyle builtinId="54" customBuiltin="true" name="Финансовый 2 6 2 3" xfId="0"/>
    <cellStyle builtinId="54" customBuiltin="true" name="Финансовый 2 6 3" xfId="0"/>
    <cellStyle builtinId="54" customBuiltin="true" name="Финансовый 2 6 3 2" xfId="0"/>
    <cellStyle builtinId="54" customBuiltin="true" name="Финансовый 2 6 4" xfId="0"/>
    <cellStyle builtinId="54" customBuiltin="true" name="Финансовый 2 6 4 2" xfId="0"/>
    <cellStyle builtinId="54" customBuiltin="true" name="Финансовый 2 6 5" xfId="0"/>
    <cellStyle builtinId="54" customBuiltin="true" name="Финансовый 2 6 5 2" xfId="0"/>
    <cellStyle builtinId="54" customBuiltin="true" name="Финансовый 2 6 6" xfId="0"/>
    <cellStyle builtinId="54" customBuiltin="true" name="Финансовый 2 7" xfId="0"/>
    <cellStyle builtinId="54" customBuiltin="true" name="Финансовый 2 7 2" xfId="0"/>
    <cellStyle builtinId="54" customBuiltin="true" name="Финансовый 2 7 2 2" xfId="0"/>
    <cellStyle builtinId="54" customBuiltin="true" name="Финансовый 2 7 2 2 2" xfId="0"/>
    <cellStyle builtinId="54" customBuiltin="true" name="Финансовый 2 7 2 2 3" xfId="0"/>
    <cellStyle builtinId="54" customBuiltin="true" name="Финансовый 2 7 2 3" xfId="0"/>
    <cellStyle builtinId="54" customBuiltin="true" name="Финансовый 2 7 2 4" xfId="0"/>
    <cellStyle builtinId="54" customBuiltin="true" name="Финансовый 2 7 2 4 2" xfId="0"/>
    <cellStyle builtinId="54" customBuiltin="true" name="Финансовый 2 7 2 5" xfId="0"/>
    <cellStyle builtinId="54" customBuiltin="true" name="Финансовый 2 7 3" xfId="0"/>
    <cellStyle builtinId="54" customBuiltin="true" name="Финансовый 2 7 4" xfId="0"/>
    <cellStyle builtinId="54" customBuiltin="true" name="Финансовый 2 7 4 2" xfId="0"/>
    <cellStyle builtinId="54" customBuiltin="true" name="Финансовый 2 7 5" xfId="0"/>
    <cellStyle builtinId="54" customBuiltin="true" name="Финансовый 2 8" xfId="0"/>
    <cellStyle builtinId="54" customBuiltin="true" name="Финансовый 2 8 2" xfId="0"/>
    <cellStyle builtinId="54" customBuiltin="true" name="Финансовый 2 9" xfId="0"/>
    <cellStyle builtinId="54" customBuiltin="true" name="Финансовый 2 9 2" xfId="0"/>
    <cellStyle builtinId="54" customBuiltin="true" name="Финансовый 2 9 2 2" xfId="0"/>
    <cellStyle builtinId="54" customBuiltin="true" name="Финансовый 2 9 2 2 2" xfId="0"/>
    <cellStyle builtinId="54" customBuiltin="true" name="Финансовый 2 9 2 3" xfId="0"/>
    <cellStyle builtinId="54" customBuiltin="true" name="Финансовый 20" xfId="0"/>
    <cellStyle builtinId="54" customBuiltin="true" name="Финансовый 20 2" xfId="0"/>
    <cellStyle builtinId="54" customBuiltin="true" name="Финансовый 21" xfId="0"/>
    <cellStyle builtinId="54" customBuiltin="true" name="Финансовый 22" xfId="0"/>
    <cellStyle builtinId="54" customBuiltin="true" name="Финансовый 23" xfId="0"/>
    <cellStyle builtinId="54" customBuiltin="true" name="Финансовый 24" xfId="0"/>
    <cellStyle builtinId="54" customBuiltin="true" name="Финансовый 24 2" xfId="0"/>
    <cellStyle builtinId="54" customBuiltin="true" name="Финансовый 25" xfId="0"/>
    <cellStyle builtinId="54" customBuiltin="true" name="Финансовый 26" xfId="0"/>
    <cellStyle builtinId="54" customBuiltin="true" name="Финансовый 27" xfId="0"/>
    <cellStyle builtinId="54" customBuiltin="true" name="Финансовый 28" xfId="0"/>
    <cellStyle builtinId="54" customBuiltin="true" name="Финансовый 29" xfId="0"/>
    <cellStyle builtinId="54" customBuiltin="true" name="Финансовый 3" xfId="0"/>
    <cellStyle builtinId="54" customBuiltin="true" name="Финансовый 3 2" xfId="0"/>
    <cellStyle builtinId="54" customBuiltin="true" name="Финансовый 3 2 2" xfId="0"/>
    <cellStyle builtinId="54" customBuiltin="true" name="Финансовый 3 2 2 2" xfId="0"/>
    <cellStyle builtinId="54" customBuiltin="true" name="Финансовый 3 2 2 2 2" xfId="0"/>
    <cellStyle builtinId="54" customBuiltin="true" name="Финансовый 3 2 2 3" xfId="0"/>
    <cellStyle builtinId="54" customBuiltin="true" name="Финансовый 3 2 3" xfId="0"/>
    <cellStyle builtinId="54" customBuiltin="true" name="Финансовый 3 2 3 2" xfId="0"/>
    <cellStyle builtinId="54" customBuiltin="true" name="Финансовый 3 2 3 2 2" xfId="0"/>
    <cellStyle builtinId="54" customBuiltin="true" name="Финансовый 3 2 3 2 2 2" xfId="0"/>
    <cellStyle builtinId="54" customBuiltin="true" name="Финансовый 3 2 3 2 3" xfId="0"/>
    <cellStyle builtinId="54" customBuiltin="true" name="Финансовый 3 2 3 2 4" xfId="0"/>
    <cellStyle builtinId="54" customBuiltin="true" name="Финансовый 3 2 3 3" xfId="0"/>
    <cellStyle builtinId="54" customBuiltin="true" name="Финансовый 3 2 3 3 2" xfId="0"/>
    <cellStyle builtinId="54" customBuiltin="true" name="Финансовый 3 2 3 4" xfId="0"/>
    <cellStyle builtinId="54" customBuiltin="true" name="Финансовый 3 2 3 4 2" xfId="0"/>
    <cellStyle builtinId="54" customBuiltin="true" name="Финансовый 3 2 3 5" xfId="0"/>
    <cellStyle builtinId="54" customBuiltin="true" name="Финансовый 3 2 3 6" xfId="0"/>
    <cellStyle builtinId="54" customBuiltin="true" name="Финансовый 3 2 4" xfId="0"/>
    <cellStyle builtinId="54" customBuiltin="true" name="Финансовый 3 2 4 2" xfId="0"/>
    <cellStyle builtinId="54" customBuiltin="true" name="Финансовый 3 3" xfId="0"/>
    <cellStyle builtinId="54" customBuiltin="true" name="Финансовый 3 3 2" xfId="0"/>
    <cellStyle builtinId="54" customBuiltin="true" name="Финансовый 3 3 2 2" xfId="0"/>
    <cellStyle builtinId="54" customBuiltin="true" name="Финансовый 3 3 2 2 2" xfId="0"/>
    <cellStyle builtinId="54" customBuiltin="true" name="Финансовый 3 3 2 2 2 2" xfId="0"/>
    <cellStyle builtinId="54" customBuiltin="true" name="Финансовый 3 3 2 2 3" xfId="0"/>
    <cellStyle builtinId="54" customBuiltin="true" name="Финансовый 3 3 2 3" xfId="0"/>
    <cellStyle builtinId="54" customBuiltin="true" name="Финансовый 3 3 2 3 2" xfId="0"/>
    <cellStyle builtinId="54" customBuiltin="true" name="Финансовый 3 3 2 3 2 2" xfId="0"/>
    <cellStyle builtinId="54" customBuiltin="true" name="Финансовый 3 3 2 3 3" xfId="0"/>
    <cellStyle builtinId="54" customBuiltin="true" name="Финансовый 3 3 2 4" xfId="0"/>
    <cellStyle builtinId="54" customBuiltin="true" name="Финансовый 3 3 2 4 2" xfId="0"/>
    <cellStyle builtinId="54" customBuiltin="true" name="Финансовый 3 3 2 5" xfId="0"/>
    <cellStyle builtinId="54" customBuiltin="true" name="Финансовый 3 3 3" xfId="0"/>
    <cellStyle builtinId="54" customBuiltin="true" name="Финансовый 3 3 3 2" xfId="0"/>
    <cellStyle builtinId="54" customBuiltin="true" name="Финансовый 3 3 3 2 2" xfId="0"/>
    <cellStyle builtinId="54" customBuiltin="true" name="Финансовый 3 3 3 3" xfId="0"/>
    <cellStyle builtinId="54" customBuiltin="true" name="Финансовый 3 3 4" xfId="0"/>
    <cellStyle builtinId="54" customBuiltin="true" name="Финансовый 3 3 4 2" xfId="0"/>
    <cellStyle builtinId="54" customBuiltin="true" name="Финансовый 3 3 4 2 2" xfId="0"/>
    <cellStyle builtinId="54" customBuiltin="true" name="Финансовый 3 3 4 3" xfId="0"/>
    <cellStyle builtinId="54" customBuiltin="true" name="Финансовый 3 3 5" xfId="0"/>
    <cellStyle builtinId="54" customBuiltin="true" name="Финансовый 3 3 5 2" xfId="0"/>
    <cellStyle builtinId="54" customBuiltin="true" name="Финансовый 3 3 6" xfId="0"/>
    <cellStyle builtinId="54" customBuiltin="true" name="Финансовый 3 4" xfId="0"/>
    <cellStyle builtinId="54" customBuiltin="true" name="Финансовый 3 4 2" xfId="0"/>
    <cellStyle builtinId="54" customBuiltin="true" name="Финансовый 3 4 2 2" xfId="0"/>
    <cellStyle builtinId="54" customBuiltin="true" name="Финансовый 3 4 2 2 2" xfId="0"/>
    <cellStyle builtinId="54" customBuiltin="true" name="Финансовый 3 4 2 2 2 2" xfId="0"/>
    <cellStyle builtinId="54" customBuiltin="true" name="Финансовый 3 4 2 2 3" xfId="0"/>
    <cellStyle builtinId="54" customBuiltin="true" name="Финансовый 3 4 2 3" xfId="0"/>
    <cellStyle builtinId="54" customBuiltin="true" name="Финансовый 3 4 2 3 2" xfId="0"/>
    <cellStyle builtinId="54" customBuiltin="true" name="Финансовый 3 4 2 3 2 2" xfId="0"/>
    <cellStyle builtinId="54" customBuiltin="true" name="Финансовый 3 4 2 3 3" xfId="0"/>
    <cellStyle builtinId="54" customBuiltin="true" name="Финансовый 3 4 2 4" xfId="0"/>
    <cellStyle builtinId="54" customBuiltin="true" name="Финансовый 3 4 2 4 2" xfId="0"/>
    <cellStyle builtinId="54" customBuiltin="true" name="Финансовый 3 4 2 5" xfId="0"/>
    <cellStyle builtinId="54" customBuiltin="true" name="Финансовый 3 4 3" xfId="0"/>
    <cellStyle builtinId="54" customBuiltin="true" name="Финансовый 3 4 3 2" xfId="0"/>
    <cellStyle builtinId="54" customBuiltin="true" name="Финансовый 3 4 3 2 2" xfId="0"/>
    <cellStyle builtinId="54" customBuiltin="true" name="Финансовый 3 4 3 3" xfId="0"/>
    <cellStyle builtinId="54" customBuiltin="true" name="Финансовый 3 4 4" xfId="0"/>
    <cellStyle builtinId="54" customBuiltin="true" name="Финансовый 3 4 4 2" xfId="0"/>
    <cellStyle builtinId="54" customBuiltin="true" name="Финансовый 3 4 4 2 2" xfId="0"/>
    <cellStyle builtinId="54" customBuiltin="true" name="Финансовый 3 4 4 3" xfId="0"/>
    <cellStyle builtinId="54" customBuiltin="true" name="Финансовый 3 4 5" xfId="0"/>
    <cellStyle builtinId="54" customBuiltin="true" name="Финансовый 3 4 5 2" xfId="0"/>
    <cellStyle builtinId="54" customBuiltin="true" name="Финансовый 3 4 6" xfId="0"/>
    <cellStyle builtinId="54" customBuiltin="true" name="Финансовый 3 5" xfId="0"/>
    <cellStyle builtinId="54" customBuiltin="true" name="Финансовый 3 5 2" xfId="0"/>
    <cellStyle builtinId="54" customBuiltin="true" name="Финансовый 3 5 2 2" xfId="0"/>
    <cellStyle builtinId="54" customBuiltin="true" name="Финансовый 3 5 3" xfId="0"/>
    <cellStyle builtinId="54" customBuiltin="true" name="Финансовый 3 6" xfId="0"/>
    <cellStyle builtinId="54" customBuiltin="true" name="Финансовый 3 6 2" xfId="0"/>
    <cellStyle builtinId="54" customBuiltin="true" name="Финансовый 3 6 2 2" xfId="0"/>
    <cellStyle builtinId="54" customBuiltin="true" name="Финансовый 3 6 3" xfId="0"/>
    <cellStyle builtinId="54" customBuiltin="true" name="Финансовый 3 7" xfId="0"/>
    <cellStyle builtinId="54" customBuiltin="true" name="Финансовый 3 7 2" xfId="0"/>
    <cellStyle builtinId="54" customBuiltin="true" name="Финансовый 3 8" xfId="0"/>
    <cellStyle builtinId="54" customBuiltin="true" name="Финансовый 30" xfId="0"/>
    <cellStyle builtinId="54" customBuiltin="true" name="Финансовый 31" xfId="0"/>
    <cellStyle builtinId="54" customBuiltin="true" name="Финансовый 32" xfId="0"/>
    <cellStyle builtinId="54" customBuiltin="true" name="Финансовый 4" xfId="0"/>
    <cellStyle builtinId="54" customBuiltin="true" name="Финансовый 4 2" xfId="0"/>
    <cellStyle builtinId="54" customBuiltin="true" name="Финансовый 4 2 2" xfId="0"/>
    <cellStyle builtinId="54" customBuiltin="true" name="Финансовый 4 2 2 2" xfId="0"/>
    <cellStyle builtinId="54" customBuiltin="true" name="Финансовый 4 2 2 2 2" xfId="0"/>
    <cellStyle builtinId="54" customBuiltin="true" name="Финансовый 4 2 2 2 2 2" xfId="0"/>
    <cellStyle builtinId="54" customBuiltin="true" name="Финансовый 4 2 2 2 2 2 2" xfId="0"/>
    <cellStyle builtinId="54" customBuiltin="true" name="Финансовый 4 2 2 2 2 3" xfId="0"/>
    <cellStyle builtinId="54" customBuiltin="true" name="Финансовый 4 2 2 2 3" xfId="0"/>
    <cellStyle builtinId="54" customBuiltin="true" name="Финансовый 4 2 2 2 3 2" xfId="0"/>
    <cellStyle builtinId="54" customBuiltin="true" name="Финансовый 4 2 2 2 3 2 2" xfId="0"/>
    <cellStyle builtinId="54" customBuiltin="true" name="Финансовый 4 2 2 2 3 3" xfId="0"/>
    <cellStyle builtinId="54" customBuiltin="true" name="Финансовый 4 2 2 2 4" xfId="0"/>
    <cellStyle builtinId="54" customBuiltin="true" name="Финансовый 4 2 2 2 4 2" xfId="0"/>
    <cellStyle builtinId="54" customBuiltin="true" name="Финансовый 4 2 2 2 5" xfId="0"/>
    <cellStyle builtinId="54" customBuiltin="true" name="Финансовый 4 2 2 3" xfId="0"/>
    <cellStyle builtinId="54" customBuiltin="true" name="Финансовый 4 2 2 3 2" xfId="0"/>
    <cellStyle builtinId="54" customBuiltin="true" name="Финансовый 4 2 2 3 2 2" xfId="0"/>
    <cellStyle builtinId="54" customBuiltin="true" name="Финансовый 4 2 2 3 2 3" xfId="0"/>
    <cellStyle builtinId="54" customBuiltin="true" name="Финансовый 4 2 2 3 3" xfId="0"/>
    <cellStyle builtinId="54" customBuiltin="true" name="Финансовый 4 2 2 3 4" xfId="0"/>
    <cellStyle builtinId="54" customBuiltin="true" name="Финансовый 4 2 2 4" xfId="0"/>
    <cellStyle builtinId="54" customBuiltin="true" name="Финансовый 4 2 2 4 2" xfId="0"/>
    <cellStyle builtinId="54" customBuiltin="true" name="Финансовый 4 2 2 4 2 2" xfId="0"/>
    <cellStyle builtinId="54" customBuiltin="true" name="Финансовый 4 2 2 4 3" xfId="0"/>
    <cellStyle builtinId="54" customBuiltin="true" name="Финансовый 4 2 2 5" xfId="0"/>
    <cellStyle builtinId="54" customBuiltin="true" name="Финансовый 4 2 2 5 2" xfId="0"/>
    <cellStyle builtinId="54" customBuiltin="true" name="Финансовый 4 2 2 6" xfId="0"/>
    <cellStyle builtinId="54" customBuiltin="true" name="Финансовый 4 2 3" xfId="0"/>
    <cellStyle builtinId="54" customBuiltin="true" name="Финансовый 4 2 3 2" xfId="0"/>
    <cellStyle builtinId="54" customBuiltin="true" name="Финансовый 4 2 3 2 2" xfId="0"/>
    <cellStyle builtinId="54" customBuiltin="true" name="Финансовый 4 2 3 2 2 2" xfId="0"/>
    <cellStyle builtinId="54" customBuiltin="true" name="Финансовый 4 2 3 2 3" xfId="0"/>
    <cellStyle builtinId="54" customBuiltin="true" name="Финансовый 4 2 3 3" xfId="0"/>
    <cellStyle builtinId="54" customBuiltin="true" name="Финансовый 4 2 3 3 2" xfId="0"/>
    <cellStyle builtinId="54" customBuiltin="true" name="Финансовый 4 2 3 3 2 2" xfId="0"/>
    <cellStyle builtinId="54" customBuiltin="true" name="Финансовый 4 2 3 3 3" xfId="0"/>
    <cellStyle builtinId="54" customBuiltin="true" name="Финансовый 4 2 3 4" xfId="0"/>
    <cellStyle builtinId="54" customBuiltin="true" name="Финансовый 4 2 3 4 2" xfId="0"/>
    <cellStyle builtinId="54" customBuiltin="true" name="Финансовый 4 2 3 5" xfId="0"/>
    <cellStyle builtinId="54" customBuiltin="true" name="Финансовый 4 2 4" xfId="0"/>
    <cellStyle builtinId="54" customBuiltin="true" name="Финансовый 4 2 4 2" xfId="0"/>
    <cellStyle builtinId="54" customBuiltin="true" name="Финансовый 4 2 4 2 2" xfId="0"/>
    <cellStyle builtinId="54" customBuiltin="true" name="Финансовый 4 2 4 3" xfId="0"/>
    <cellStyle builtinId="54" customBuiltin="true" name="Финансовый 4 2 5" xfId="0"/>
    <cellStyle builtinId="54" customBuiltin="true" name="Финансовый 4 2 5 2" xfId="0"/>
    <cellStyle builtinId="54" customBuiltin="true" name="Финансовый 4 2 5 2 2" xfId="0"/>
    <cellStyle builtinId="54" customBuiltin="true" name="Финансовый 4 2 5 3" xfId="0"/>
    <cellStyle builtinId="54" customBuiltin="true" name="Финансовый 4 2 6" xfId="0"/>
    <cellStyle builtinId="54" customBuiltin="true" name="Финансовый 4 2 6 2" xfId="0"/>
    <cellStyle builtinId="54" customBuiltin="true" name="Финансовый 4 2 7" xfId="0"/>
    <cellStyle builtinId="54" customBuiltin="true" name="Финансовый 4 3" xfId="0"/>
    <cellStyle builtinId="54" customBuiltin="true" name="Финансовый 4 3 2" xfId="0"/>
    <cellStyle builtinId="54" customBuiltin="true" name="Финансовый 4 3 2 2" xfId="0"/>
    <cellStyle builtinId="54" customBuiltin="true" name="Финансовый 4 3 2 2 2" xfId="0"/>
    <cellStyle builtinId="54" customBuiltin="true" name="Финансовый 4 3 2 2 2 2" xfId="0"/>
    <cellStyle builtinId="54" customBuiltin="true" name="Финансовый 4 3 2 2 3" xfId="0"/>
    <cellStyle builtinId="54" customBuiltin="true" name="Финансовый 4 3 2 3" xfId="0"/>
    <cellStyle builtinId="54" customBuiltin="true" name="Финансовый 4 3 2 3 2" xfId="0"/>
    <cellStyle builtinId="54" customBuiltin="true" name="Финансовый 4 3 2 3 2 2" xfId="0"/>
    <cellStyle builtinId="54" customBuiltin="true" name="Финансовый 4 3 2 3 3" xfId="0"/>
    <cellStyle builtinId="54" customBuiltin="true" name="Финансовый 4 3 2 4" xfId="0"/>
    <cellStyle builtinId="54" customBuiltin="true" name="Финансовый 4 3 2 4 2" xfId="0"/>
    <cellStyle builtinId="54" customBuiltin="true" name="Финансовый 4 3 2 5" xfId="0"/>
    <cellStyle builtinId="54" customBuiltin="true" name="Финансовый 4 3 3" xfId="0"/>
    <cellStyle builtinId="54" customBuiltin="true" name="Финансовый 4 3 3 2" xfId="0"/>
    <cellStyle builtinId="54" customBuiltin="true" name="Финансовый 4 3 3 2 2" xfId="0"/>
    <cellStyle builtinId="54" customBuiltin="true" name="Финансовый 4 3 3 3" xfId="0"/>
    <cellStyle builtinId="54" customBuiltin="true" name="Финансовый 4 3 4" xfId="0"/>
    <cellStyle builtinId="54" customBuiltin="true" name="Финансовый 4 3 4 2" xfId="0"/>
    <cellStyle builtinId="54" customBuiltin="true" name="Финансовый 4 3 4 2 2" xfId="0"/>
    <cellStyle builtinId="54" customBuiltin="true" name="Финансовый 4 3 4 3" xfId="0"/>
    <cellStyle builtinId="54" customBuiltin="true" name="Финансовый 4 3 4 4" xfId="0"/>
    <cellStyle builtinId="54" customBuiltin="true" name="Финансовый 4 3 5" xfId="0"/>
    <cellStyle builtinId="54" customBuiltin="true" name="Финансовый 4 3 5 2" xfId="0"/>
    <cellStyle builtinId="54" customBuiltin="true" name="Финансовый 4 3 6" xfId="0"/>
    <cellStyle builtinId="54" customBuiltin="true" name="Финансовый 4 4" xfId="0"/>
    <cellStyle builtinId="54" customBuiltin="true" name="Финансовый 4 4 2" xfId="0"/>
    <cellStyle builtinId="54" customBuiltin="true" name="Финансовый 4 4 2 2" xfId="0"/>
    <cellStyle builtinId="54" customBuiltin="true" name="Финансовый 4 4 2 2 2" xfId="0"/>
    <cellStyle builtinId="54" customBuiltin="true" name="Финансовый 4 4 2 3" xfId="0"/>
    <cellStyle builtinId="54" customBuiltin="true" name="Финансовый 4 4 3" xfId="0"/>
    <cellStyle builtinId="54" customBuiltin="true" name="Финансовый 4 4 3 2" xfId="0"/>
    <cellStyle builtinId="54" customBuiltin="true" name="Финансовый 4 4 3 2 2" xfId="0"/>
    <cellStyle builtinId="54" customBuiltin="true" name="Финансовый 4 4 3 3" xfId="0"/>
    <cellStyle builtinId="54" customBuiltin="true" name="Финансовый 4 4 4" xfId="0"/>
    <cellStyle builtinId="54" customBuiltin="true" name="Финансовый 4 4 4 2" xfId="0"/>
    <cellStyle builtinId="54" customBuiltin="true" name="Финансовый 4 4 5" xfId="0"/>
    <cellStyle builtinId="54" customBuiltin="true" name="Финансовый 4 5" xfId="0"/>
    <cellStyle builtinId="54" customBuiltin="true" name="Финансовый 4 5 2" xfId="0"/>
    <cellStyle builtinId="54" customBuiltin="true" name="Финансовый 4 5 2 2" xfId="0"/>
    <cellStyle builtinId="54" customBuiltin="true" name="Финансовый 4 5 2 2 2" xfId="0"/>
    <cellStyle builtinId="54" customBuiltin="true" name="Финансовый 4 5 2 3" xfId="0"/>
    <cellStyle builtinId="54" customBuiltin="true" name="Финансовый 4 5 3" xfId="0"/>
    <cellStyle builtinId="54" customBuiltin="true" name="Финансовый 4 5 3 2" xfId="0"/>
    <cellStyle builtinId="54" customBuiltin="true" name="Финансовый 4 5 3 2 2" xfId="0"/>
    <cellStyle builtinId="54" customBuiltin="true" name="Финансовый 4 5 3 3" xfId="0"/>
    <cellStyle builtinId="54" customBuiltin="true" name="Финансовый 4 5 4" xfId="0"/>
    <cellStyle builtinId="54" customBuiltin="true" name="Финансовый 4 5 4 2" xfId="0"/>
    <cellStyle builtinId="54" customBuiltin="true" name="Финансовый 4 5 5" xfId="0"/>
    <cellStyle builtinId="54" customBuiltin="true" name="Финансовый 4 6" xfId="0"/>
    <cellStyle builtinId="54" customBuiltin="true" name="Финансовый 4 6 2" xfId="0"/>
    <cellStyle builtinId="54" customBuiltin="true" name="Финансовый 4 6 2 2" xfId="0"/>
    <cellStyle builtinId="54" customBuiltin="true" name="Финансовый 4 6 3" xfId="0"/>
    <cellStyle builtinId="54" customBuiltin="true" name="Финансовый 4 7" xfId="0"/>
    <cellStyle builtinId="54" customBuiltin="true" name="Финансовый 4 7 2" xfId="0"/>
    <cellStyle builtinId="54" customBuiltin="true" name="Финансовый 4 7 2 2" xfId="0"/>
    <cellStyle builtinId="54" customBuiltin="true" name="Финансовый 4 7 2 3" xfId="0"/>
    <cellStyle builtinId="54" customBuiltin="true" name="Финансовый 4 7 3" xfId="0"/>
    <cellStyle builtinId="54" customBuiltin="true" name="Финансовый 4 8" xfId="0"/>
    <cellStyle builtinId="54" customBuiltin="true" name="Финансовый 4 8 2" xfId="0"/>
    <cellStyle builtinId="54" customBuiltin="true" name="Финансовый 4 9" xfId="0"/>
    <cellStyle builtinId="54" customBuiltin="true" name="Финансовый 5" xfId="0"/>
    <cellStyle builtinId="54" customBuiltin="true" name="Финансовый 5 2" xfId="0"/>
    <cellStyle builtinId="54" customBuiltin="true" name="Финансовый 5 2 2" xfId="0"/>
    <cellStyle builtinId="54" customBuiltin="true" name="Финансовый 5 2 2 2" xfId="0"/>
    <cellStyle builtinId="54" customBuiltin="true" name="Финансовый 5 2 2 2 2" xfId="0"/>
    <cellStyle builtinId="54" customBuiltin="true" name="Финансовый 5 2 2 3" xfId="0"/>
    <cellStyle builtinId="54" customBuiltin="true" name="Финансовый 5 2 3" xfId="0"/>
    <cellStyle builtinId="54" customBuiltin="true" name="Финансовый 5 2 3 2" xfId="0"/>
    <cellStyle builtinId="54" customBuiltin="true" name="Финансовый 5 2 3 2 2" xfId="0"/>
    <cellStyle builtinId="54" customBuiltin="true" name="Финансовый 5 2 3 3" xfId="0"/>
    <cellStyle builtinId="54" customBuiltin="true" name="Финансовый 5 2 4" xfId="0"/>
    <cellStyle builtinId="54" customBuiltin="true" name="Финансовый 5 2 4 2" xfId="0"/>
    <cellStyle builtinId="54" customBuiltin="true" name="Финансовый 5 2 5" xfId="0"/>
    <cellStyle builtinId="54" customBuiltin="true" name="Финансовый 5 3" xfId="0"/>
    <cellStyle builtinId="54" customBuiltin="true" name="Финансовый 5 3 2" xfId="0"/>
    <cellStyle builtinId="54" customBuiltin="true" name="Финансовый 5 3 2 2" xfId="0"/>
    <cellStyle builtinId="54" customBuiltin="true" name="Финансовый 5 3 3" xfId="0"/>
    <cellStyle builtinId="54" customBuiltin="true" name="Финансовый 5 4" xfId="0"/>
    <cellStyle builtinId="54" customBuiltin="true" name="Финансовый 5 4 2" xfId="0"/>
    <cellStyle builtinId="54" customBuiltin="true" name="Финансовый 5 4 2 2" xfId="0"/>
    <cellStyle builtinId="54" customBuiltin="true" name="Финансовый 5 4 3" xfId="0"/>
    <cellStyle builtinId="54" customBuiltin="true" name="Финансовый 5 5" xfId="0"/>
    <cellStyle builtinId="54" customBuiltin="true" name="Финансовый 5 5 2" xfId="0"/>
    <cellStyle builtinId="54" customBuiltin="true" name="Финансовый 5 6" xfId="0"/>
    <cellStyle builtinId="54" customBuiltin="true" name="Финансовый 6" xfId="0"/>
    <cellStyle builtinId="54" customBuiltin="true" name="Финансовый 6 10" xfId="0"/>
    <cellStyle builtinId="54" customBuiltin="true" name="Финансовый 6 2" xfId="0"/>
    <cellStyle builtinId="54" customBuiltin="true" name="Финансовый 6 2 10" xfId="0"/>
    <cellStyle builtinId="54" customBuiltin="true" name="Финансовый 6 2 2" xfId="0"/>
    <cellStyle builtinId="54" customBuiltin="true" name="Финансовый 6 2 2 10" xfId="0"/>
    <cellStyle builtinId="54" customBuiltin="true" name="Финансовый 6 2 2 2" xfId="0"/>
    <cellStyle builtinId="54" customBuiltin="true" name="Финансовый 6 2 2 2 2" xfId="0"/>
    <cellStyle builtinId="54" customBuiltin="true" name="Финансовый 6 2 2 2 2 2" xfId="0"/>
    <cellStyle builtinId="54" customBuiltin="true" name="Финансовый 6 2 2 2 3" xfId="0"/>
    <cellStyle builtinId="54" customBuiltin="true" name="Финансовый 6 2 2 3" xfId="0"/>
    <cellStyle builtinId="54" customBuiltin="true" name="Финансовый 6 2 2 3 2" xfId="0"/>
    <cellStyle builtinId="54" customBuiltin="true" name="Финансовый 6 2 2 4" xfId="0"/>
    <cellStyle builtinId="54" customBuiltin="true" name="Финансовый 6 2 2 4 2" xfId="0"/>
    <cellStyle builtinId="54" customBuiltin="true" name="Финансовый 6 2 2 4 2 2" xfId="0"/>
    <cellStyle builtinId="54" customBuiltin="true" name="Финансовый 6 2 2 4 3" xfId="0"/>
    <cellStyle builtinId="54" customBuiltin="true" name="Финансовый 6 2 2 5" xfId="0"/>
    <cellStyle builtinId="54" customBuiltin="true" name="Финансовый 6 2 2 5 2" xfId="0"/>
    <cellStyle builtinId="54" customBuiltin="true" name="Финансовый 6 2 2 5 2 2" xfId="0"/>
    <cellStyle builtinId="54" customBuiltin="true" name="Финансовый 6 2 2 6" xfId="0"/>
    <cellStyle builtinId="54" customBuiltin="true" name="Финансовый 6 2 2 6 2" xfId="0"/>
    <cellStyle builtinId="54" customBuiltin="true" name="Финансовый 6 2 2 7" xfId="0"/>
    <cellStyle builtinId="54" customBuiltin="true" name="Финансовый 6 2 2 7 2" xfId="0"/>
    <cellStyle builtinId="54" customBuiltin="true" name="Финансовый 6 2 2 8" xfId="0"/>
    <cellStyle builtinId="54" customBuiltin="true" name="Финансовый 6 2 2 8 2" xfId="0"/>
    <cellStyle builtinId="54" customBuiltin="true" name="Финансовый 6 2 2 9" xfId="0"/>
    <cellStyle builtinId="54" customBuiltin="true" name="Финансовый 6 2 3" xfId="0"/>
    <cellStyle builtinId="54" customBuiltin="true" name="Финансовый 6 2 3 2" xfId="0"/>
    <cellStyle builtinId="54" customBuiltin="true" name="Финансовый 6 2 3 2 2" xfId="0"/>
    <cellStyle builtinId="54" customBuiltin="true" name="Финансовый 6 2 3 2 3" xfId="0"/>
    <cellStyle builtinId="54" customBuiltin="true" name="Финансовый 6 2 3 3" xfId="0"/>
    <cellStyle builtinId="54" customBuiltin="true" name="Финансовый 6 2 3 3 2" xfId="0"/>
    <cellStyle builtinId="54" customBuiltin="true" name="Финансовый 6 2 3 4" xfId="0"/>
    <cellStyle builtinId="54" customBuiltin="true" name="Финансовый 6 2 3 5" xfId="0"/>
    <cellStyle builtinId="54" customBuiltin="true" name="Финансовый 6 2 4" xfId="0"/>
    <cellStyle builtinId="54" customBuiltin="true" name="Финансовый 6 2 4 2" xfId="0"/>
    <cellStyle builtinId="54" customBuiltin="true" name="Финансовый 6 2 4 3" xfId="0"/>
    <cellStyle builtinId="54" customBuiltin="true" name="Финансовый 6 2 5" xfId="0"/>
    <cellStyle builtinId="54" customBuiltin="true" name="Финансовый 6 2 5 2" xfId="0"/>
    <cellStyle builtinId="54" customBuiltin="true" name="Финансовый 6 2 6" xfId="0"/>
    <cellStyle builtinId="54" customBuiltin="true" name="Финансовый 6 2 6 2" xfId="0"/>
    <cellStyle builtinId="54" customBuiltin="true" name="Финансовый 6 2 7" xfId="0"/>
    <cellStyle builtinId="54" customBuiltin="true" name="Финансовый 6 2 8" xfId="0"/>
    <cellStyle builtinId="54" customBuiltin="true" name="Финансовый 6 2 9" xfId="0"/>
    <cellStyle builtinId="54" customBuiltin="true" name="Финансовый 6 3" xfId="0"/>
    <cellStyle builtinId="54" customBuiltin="true" name="Финансовый 6 3 2" xfId="0"/>
    <cellStyle builtinId="54" customBuiltin="true" name="Финансовый 6 3 2 2" xfId="0"/>
    <cellStyle builtinId="54" customBuiltin="true" name="Финансовый 6 3 2 2 2" xfId="0"/>
    <cellStyle builtinId="54" customBuiltin="true" name="Финансовый 6 3 2 3" xfId="0"/>
    <cellStyle builtinId="54" customBuiltin="true" name="Финансовый 6 3 2 3 2" xfId="0"/>
    <cellStyle builtinId="54" customBuiltin="true" name="Финансовый 6 3 2 4" xfId="0"/>
    <cellStyle builtinId="54" customBuiltin="true" name="Финансовый 6 3 2 5" xfId="0"/>
    <cellStyle builtinId="54" customBuiltin="true" name="Финансовый 6 3 3" xfId="0"/>
    <cellStyle builtinId="54" customBuiltin="true" name="Финансовый 6 3 3 2" xfId="0"/>
    <cellStyle builtinId="54" customBuiltin="true" name="Финансовый 6 3 3 2 2" xfId="0"/>
    <cellStyle builtinId="54" customBuiltin="true" name="Финансовый 6 3 3 3" xfId="0"/>
    <cellStyle builtinId="54" customBuiltin="true" name="Финансовый 6 3 3 3 2" xfId="0"/>
    <cellStyle builtinId="54" customBuiltin="true" name="Финансовый 6 3 3 4" xfId="0"/>
    <cellStyle builtinId="54" customBuiltin="true" name="Финансовый 6 3 4" xfId="0"/>
    <cellStyle builtinId="54" customBuiltin="true" name="Финансовый 6 3 4 2" xfId="0"/>
    <cellStyle builtinId="54" customBuiltin="true" name="Финансовый 6 3 5" xfId="0"/>
    <cellStyle builtinId="54" customBuiltin="true" name="Финансовый 6 3 6" xfId="0"/>
    <cellStyle builtinId="54" customBuiltin="true" name="Финансовый 6 4" xfId="0"/>
    <cellStyle builtinId="54" customBuiltin="true" name="Финансовый 6 4 2" xfId="0"/>
    <cellStyle builtinId="54" customBuiltin="true" name="Финансовый 6 4 2 2" xfId="0"/>
    <cellStyle builtinId="54" customBuiltin="true" name="Финансовый 6 4 2 3" xfId="0"/>
    <cellStyle builtinId="54" customBuiltin="true" name="Финансовый 6 4 3" xfId="0"/>
    <cellStyle builtinId="54" customBuiltin="true" name="Финансовый 6 4 3 2" xfId="0"/>
    <cellStyle builtinId="54" customBuiltin="true" name="Финансовый 6 4 4" xfId="0"/>
    <cellStyle builtinId="54" customBuiltin="true" name="Финансовый 6 4 5" xfId="0"/>
    <cellStyle builtinId="54" customBuiltin="true" name="Финансовый 6 5" xfId="0"/>
    <cellStyle builtinId="54" customBuiltin="true" name="Финансовый 6 5 2" xfId="0"/>
    <cellStyle builtinId="54" customBuiltin="true" name="Финансовый 6 5 2 2" xfId="0"/>
    <cellStyle builtinId="54" customBuiltin="true" name="Финансовый 6 5 3" xfId="0"/>
    <cellStyle builtinId="54" customBuiltin="true" name="Финансовый 6 5 3 2" xfId="0"/>
    <cellStyle builtinId="54" customBuiltin="true" name="Финансовый 6 5 4" xfId="0"/>
    <cellStyle builtinId="54" customBuiltin="true" name="Финансовый 6 5 4 2" xfId="0"/>
    <cellStyle builtinId="54" customBuiltin="true" name="Финансовый 6 5 5" xfId="0"/>
    <cellStyle builtinId="54" customBuiltin="true" name="Финансовый 6 5 5 2" xfId="0"/>
    <cellStyle builtinId="54" customBuiltin="true" name="Финансовый 6 5 6" xfId="0"/>
    <cellStyle builtinId="54" customBuiltin="true" name="Финансовый 6 5 6 2" xfId="0"/>
    <cellStyle builtinId="54" customBuiltin="true" name="Финансовый 6 5 7" xfId="0"/>
    <cellStyle builtinId="54" customBuiltin="true" name="Финансовый 6 5 7 2" xfId="0"/>
    <cellStyle builtinId="54" customBuiltin="true" name="Финансовый 6 5 8" xfId="0"/>
    <cellStyle builtinId="54" customBuiltin="true" name="Финансовый 6 5 9" xfId="0"/>
    <cellStyle builtinId="54" customBuiltin="true" name="Финансовый 6 6" xfId="0"/>
    <cellStyle builtinId="54" customBuiltin="true" name="Финансовый 6 6 2" xfId="0"/>
    <cellStyle builtinId="54" customBuiltin="true" name="Финансовый 6 7" xfId="0"/>
    <cellStyle builtinId="54" customBuiltin="true" name="Финансовый 6 7 2" xfId="0"/>
    <cellStyle builtinId="54" customBuiltin="true" name="Финансовый 6 7 2 2" xfId="0"/>
    <cellStyle builtinId="54" customBuiltin="true" name="Финансовый 6 7 3" xfId="0"/>
    <cellStyle builtinId="54" customBuiltin="true" name="Финансовый 6 7 3 2" xfId="0"/>
    <cellStyle builtinId="54" customBuiltin="true" name="Финансовый 6 7 4" xfId="0"/>
    <cellStyle builtinId="54" customBuiltin="true" name="Финансовый 6 8" xfId="0"/>
    <cellStyle builtinId="54" customBuiltin="true" name="Финансовый 6 8 2" xfId="0"/>
    <cellStyle builtinId="54" customBuiltin="true" name="Финансовый 6 8 3" xfId="0"/>
    <cellStyle builtinId="54" customBuiltin="true" name="Финансовый 6 8 4" xfId="0"/>
    <cellStyle builtinId="54" customBuiltin="true" name="Финансовый 6 9" xfId="0"/>
    <cellStyle builtinId="54" customBuiltin="true" name="Финансовый 7" xfId="0"/>
    <cellStyle builtinId="54" customBuiltin="true" name="Финансовый 7 2" xfId="0"/>
    <cellStyle builtinId="54" customBuiltin="true" name="Финансовый 7 2 2" xfId="0"/>
    <cellStyle builtinId="54" customBuiltin="true" name="Финансовый 7 2 2 2" xfId="0"/>
    <cellStyle builtinId="54" customBuiltin="true" name="Финансовый 7 2 2 2 2" xfId="0"/>
    <cellStyle builtinId="54" customBuiltin="true" name="Финансовый 7 2 2 3" xfId="0"/>
    <cellStyle builtinId="54" customBuiltin="true" name="Финансовый 7 2 3" xfId="0"/>
    <cellStyle builtinId="54" customBuiltin="true" name="Финансовый 7 2 3 2" xfId="0"/>
    <cellStyle builtinId="54" customBuiltin="true" name="Финансовый 7 2 3 2 2" xfId="0"/>
    <cellStyle builtinId="54" customBuiltin="true" name="Финансовый 7 2 3 3" xfId="0"/>
    <cellStyle builtinId="54" customBuiltin="true" name="Финансовый 7 2 4" xfId="0"/>
    <cellStyle builtinId="54" customBuiltin="true" name="Финансовый 7 2 4 2" xfId="0"/>
    <cellStyle builtinId="54" customBuiltin="true" name="Финансовый 7 2 5" xfId="0"/>
    <cellStyle builtinId="54" customBuiltin="true" name="Финансовый 7 3" xfId="0"/>
    <cellStyle builtinId="54" customBuiltin="true" name="Финансовый 7 3 10" xfId="0"/>
    <cellStyle builtinId="54" customBuiltin="true" name="Финансовый 7 3 11" xfId="0"/>
    <cellStyle builtinId="54" customBuiltin="true" name="Финансовый 7 3 12" xfId="0"/>
    <cellStyle builtinId="54" customBuiltin="true" name="Финансовый 7 3 13" xfId="0"/>
    <cellStyle builtinId="54" customBuiltin="true" name="Финансовый 7 3 2" xfId="0"/>
    <cellStyle builtinId="54" customBuiltin="true" name="Финансовый 7 3 2 2" xfId="0"/>
    <cellStyle builtinId="54" customBuiltin="true" name="Финансовый 7 3 2 3" xfId="0"/>
    <cellStyle builtinId="54" customBuiltin="true" name="Финансовый 7 3 3" xfId="0"/>
    <cellStyle builtinId="54" customBuiltin="true" name="Финансовый 7 3 3 2" xfId="0"/>
    <cellStyle builtinId="54" customBuiltin="true" name="Финансовый 7 3 3 2 2" xfId="0"/>
    <cellStyle builtinId="54" customBuiltin="true" name="Финансовый 7 3 3 3" xfId="0"/>
    <cellStyle builtinId="54" customBuiltin="true" name="Финансовый 7 3 3 4" xfId="0"/>
    <cellStyle builtinId="54" customBuiltin="true" name="Финансовый 7 3 3 5" xfId="0"/>
    <cellStyle builtinId="54" customBuiltin="true" name="Финансовый 7 3 3 6" xfId="0"/>
    <cellStyle builtinId="54" customBuiltin="true" name="Финансовый 7 3 3 7" xfId="0"/>
    <cellStyle builtinId="54" customBuiltin="true" name="Финансовый 7 3 4" xfId="0"/>
    <cellStyle builtinId="54" customBuiltin="true" name="Финансовый 7 3 5" xfId="0"/>
    <cellStyle builtinId="54" customBuiltin="true" name="Финансовый 7 3 6" xfId="0"/>
    <cellStyle builtinId="54" customBuiltin="true" name="Финансовый 7 3 7" xfId="0"/>
    <cellStyle builtinId="54" customBuiltin="true" name="Финансовый 7 3 8" xfId="0"/>
    <cellStyle builtinId="54" customBuiltin="true" name="Финансовый 7 3 9" xfId="0"/>
    <cellStyle builtinId="54" customBuiltin="true" name="Финансовый 7 4" xfId="0"/>
    <cellStyle builtinId="54" customBuiltin="true" name="Финансовый 7 5" xfId="0"/>
    <cellStyle builtinId="54" customBuiltin="true" name="Финансовый 7 5 2" xfId="0"/>
    <cellStyle builtinId="54" customBuiltin="true" name="Финансовый 7 5 3" xfId="0"/>
    <cellStyle builtinId="54" customBuiltin="true" name="Финансовый 7 6" xfId="0"/>
    <cellStyle builtinId="54" customBuiltin="true" name="Финансовый 7 6 2" xfId="0"/>
    <cellStyle builtinId="54" customBuiltin="true" name="Финансовый 7 6 2 2" xfId="0"/>
    <cellStyle builtinId="54" customBuiltin="true" name="Финансовый 7 6 3" xfId="0"/>
    <cellStyle builtinId="54" customBuiltin="true" name="Финансовый 7 6 4" xfId="0"/>
    <cellStyle builtinId="54" customBuiltin="true" name="Финансовый 7 6 4 2" xfId="0"/>
    <cellStyle builtinId="54" customBuiltin="true" name="Финансовый 7 6 4 3" xfId="0"/>
    <cellStyle builtinId="54" customBuiltin="true" name="Финансовый 7 6 5" xfId="0"/>
    <cellStyle builtinId="54" customBuiltin="true" name="Финансовый 7 6 6" xfId="0"/>
    <cellStyle builtinId="54" customBuiltin="true" name="Финансовый 7 7" xfId="0"/>
    <cellStyle builtinId="54" customBuiltin="true" name="Финансовый 7 8" xfId="0"/>
    <cellStyle builtinId="54" customBuiltin="true" name="Финансовый 8" xfId="0"/>
    <cellStyle builtinId="54" customBuiltin="true" name="Финансовый 8 2" xfId="0"/>
    <cellStyle builtinId="54" customBuiltin="true" name="Финансовый 8 3" xfId="0"/>
    <cellStyle builtinId="54" customBuiltin="true" name="Финансовый 8 3 2" xfId="0"/>
    <cellStyle builtinId="54" customBuiltin="true" name="Финансовый 8 4" xfId="0"/>
    <cellStyle builtinId="54" customBuiltin="true" name="Финансовый 9" xfId="0"/>
    <cellStyle builtinId="54" customBuiltin="true" name="Финансовый 9 2" xfId="0"/>
    <cellStyle builtinId="54" customBuiltin="true" name="Финансовый 9 2 2" xfId="0"/>
    <cellStyle builtinId="54" customBuiltin="true" name="Финансовый 9 2 2 2" xfId="0"/>
    <cellStyle builtinId="54" customBuiltin="true" name="Финансовый 9 2 3" xfId="0"/>
    <cellStyle builtinId="54" customBuiltin="true" name="Финансовый 9 3" xfId="0"/>
    <cellStyle builtinId="54" customBuiltin="true" name="Финансовый 9 3 2" xfId="0"/>
    <cellStyle builtinId="54" customBuiltin="true" name="Финансовый 9 3 2 2" xfId="0"/>
    <cellStyle builtinId="54" customBuiltin="true" name="Финансовый 9 3 3" xfId="0"/>
    <cellStyle builtinId="54" customBuiltin="true" name="Финансовый 9 4" xfId="0"/>
    <cellStyle builtinId="54" customBuiltin="true" name="Финансовый 9 4 2" xfId="0"/>
    <cellStyle builtinId="54" customBuiltin="true" name="Финансовый 9 5" xfId="0"/>
    <cellStyle builtinId="54" customBuiltin="true" name="Excel Built-in Normal" xfId="0"/>
    <cellStyle builtinId="8" customBuiltin="false" name="*unknown*" xfId="20"/>
  </cellStyles>
  <dxfs count="25"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B3A2C7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FF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F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5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00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B3A2C7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FF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F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5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00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B3A2C7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FF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F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5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00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B3A2C7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FF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F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5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00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B3A2C7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FF0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F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00B050"/>
        </patternFill>
      </fill>
    </dxf>
    <dxf>
      <font>
        <name val="Calibri"/>
        <charset val="204"/>
        <family val="2"/>
        <color rgb="FF000000"/>
        <sz val="11"/>
      </font>
      <numFmt formatCode="GENERAL" numFmtId="164"/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EBF1DE"/>
      <rgbColor rgb="FF0000FF"/>
      <rgbColor rgb="FFFFFF00"/>
      <rgbColor rgb="FFCC00FF"/>
      <rgbColor rgb="FFB7DEE8"/>
      <rgbColor rgb="FFC00000"/>
      <rgbColor rgb="FFE6E0EC"/>
      <rgbColor rgb="FF000080"/>
      <rgbColor rgb="FFD6E3BC"/>
      <rgbColor rgb="FFFF0066"/>
      <rgbColor rgb="FF008080"/>
      <rgbColor rgb="FFBFBFBF"/>
      <rgbColor rgb="FF558ED5"/>
      <rgbColor rgb="FFCCC1DA"/>
      <rgbColor rgb="FF7030A0"/>
      <rgbColor rgb="FFFFFFCC"/>
      <rgbColor rgb="FFDBEEF4"/>
      <rgbColor rgb="FFEEECE1"/>
      <rgbColor rgb="FFD99594"/>
      <rgbColor rgb="FF0070C0"/>
      <rgbColor rgb="FFB9CDE5"/>
      <rgbColor rgb="FF000080"/>
      <rgbColor rgb="FFFF33CC"/>
      <rgbColor rgb="FFCCFF33"/>
      <rgbColor rgb="FFD7E4BD"/>
      <rgbColor rgb="FFF9DBFD"/>
      <rgbColor rgb="FFFDEADA"/>
      <rgbColor rgb="FF0099CC"/>
      <rgbColor rgb="FF0000FF"/>
      <rgbColor rgb="FF00B0F0"/>
      <rgbColor rgb="FFDCE6F2"/>
      <rgbColor rgb="FFCCFFCC"/>
      <rgbColor rgb="FFFFFF99"/>
      <rgbColor rgb="FF99CCFF"/>
      <rgbColor rgb="FFFF99CC"/>
      <rgbColor rgb="FFB3A2C7"/>
      <rgbColor rgb="FFFCD5B5"/>
      <rgbColor rgb="FFD9D9D9"/>
      <rgbColor rgb="FF99FFCC"/>
      <rgbColor rgb="FF99FF66"/>
      <rgbColor rgb="FFFFC000"/>
      <rgbColor rgb="FFD99694"/>
      <rgbColor rgb="FFE6B9B8"/>
      <rgbColor rgb="FF595959"/>
      <rgbColor rgb="FFB2B2B2"/>
      <rgbColor rgb="FF002060"/>
      <rgbColor rgb="FF00B050"/>
      <rgbColor rgb="FFF2F2F2"/>
      <rgbColor rgb="FFF2DCDB"/>
      <rgbColor rgb="FFCF340F"/>
      <rgbColor rgb="FFC0504D"/>
      <rgbColor rgb="FF0033CC"/>
      <rgbColor rgb="FF10243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png"/><Relationship Id="rId7" Type="http://schemas.openxmlformats.org/officeDocument/2006/relationships/image" Target="../media/image12.png"/><Relationship Id="rId8" Type="http://schemas.openxmlformats.org/officeDocument/2006/relationships/image" Target="../media/image13.png"/><Relationship Id="rId9" Type="http://schemas.openxmlformats.org/officeDocument/2006/relationships/image" Target="../media/image14.png"/><Relationship Id="rId10" Type="http://schemas.openxmlformats.org/officeDocument/2006/relationships/image" Target="../media/image15.jpeg"/><Relationship Id="rId11" Type="http://schemas.openxmlformats.org/officeDocument/2006/relationships/image" Target="../media/image16.png"/><Relationship Id="rId12" Type="http://schemas.openxmlformats.org/officeDocument/2006/relationships/image" Target="../media/image17.png"/><Relationship Id="rId13" Type="http://schemas.openxmlformats.org/officeDocument/2006/relationships/image" Target="../media/image18.png"/><Relationship Id="rId14" Type="http://schemas.openxmlformats.org/officeDocument/2006/relationships/image" Target="../media/image19.png"/><Relationship Id="rId15" Type="http://schemas.openxmlformats.org/officeDocument/2006/relationships/image" Target="../media/image20.png"/><Relationship Id="rId16" Type="http://schemas.openxmlformats.org/officeDocument/2006/relationships/image" Target="../media/image21.png"/><Relationship Id="rId17" Type="http://schemas.openxmlformats.org/officeDocument/2006/relationships/image" Target="../media/image22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84240</xdr:colOff>
      <xdr:row>0</xdr:row>
      <xdr:rowOff>200520</xdr:rowOff>
    </xdr:from>
    <xdr:to>
      <xdr:col>1</xdr:col>
      <xdr:colOff>26640</xdr:colOff>
      <xdr:row>1</xdr:row>
      <xdr:rowOff>424800</xdr:rowOff>
    </xdr:to>
    <xdr:pic>
      <xdr:nvPicPr>
        <xdr:cNvPr descr="" id="0" name="Рисунок 1"/>
        <xdr:cNvPicPr/>
      </xdr:nvPicPr>
      <xdr:blipFill>
        <a:blip r:embed="rId1"/>
        <a:stretch>
          <a:fillRect/>
        </a:stretch>
      </xdr:blipFill>
      <xdr:spPr>
        <a:xfrm>
          <a:off x="84240" y="200520"/>
          <a:ext cx="2623320" cy="452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203760</xdr:colOff>
      <xdr:row>16</xdr:row>
      <xdr:rowOff>168120</xdr:rowOff>
    </xdr:from>
    <xdr:to>
      <xdr:col>0</xdr:col>
      <xdr:colOff>3061080</xdr:colOff>
      <xdr:row>16</xdr:row>
      <xdr:rowOff>1541520</xdr:rowOff>
    </xdr:to>
    <xdr:pic>
      <xdr:nvPicPr>
        <xdr:cNvPr descr="" id="1" name="Рисунок 18"/>
        <xdr:cNvPicPr/>
      </xdr:nvPicPr>
      <xdr:blipFill>
        <a:blip r:embed="rId1"/>
        <a:stretch>
          <a:fillRect/>
        </a:stretch>
      </xdr:blipFill>
      <xdr:spPr>
        <a:xfrm>
          <a:off x="203760" y="16702200"/>
          <a:ext cx="2857320" cy="1373400"/>
        </a:xfrm>
        <a:prstGeom prst="rect">
          <a:avLst/>
        </a:prstGeom>
      </xdr:spPr>
    </xdr:pic>
    <xdr:clientData/>
  </xdr:twoCellAnchor>
  <xdr:twoCellAnchor editAs="oneCell">
    <xdr:from>
      <xdr:col>0</xdr:col>
      <xdr:colOff>353520</xdr:colOff>
      <xdr:row>20</xdr:row>
      <xdr:rowOff>59040</xdr:rowOff>
    </xdr:from>
    <xdr:to>
      <xdr:col>0</xdr:col>
      <xdr:colOff>3033360</xdr:colOff>
      <xdr:row>20</xdr:row>
      <xdr:rowOff>1977120</xdr:rowOff>
    </xdr:to>
    <xdr:pic>
      <xdr:nvPicPr>
        <xdr:cNvPr descr="" id="2" name="Рисунок 20"/>
        <xdr:cNvPicPr/>
      </xdr:nvPicPr>
      <xdr:blipFill>
        <a:blip r:embed="rId2"/>
        <a:stretch>
          <a:fillRect/>
        </a:stretch>
      </xdr:blipFill>
      <xdr:spPr>
        <a:xfrm>
          <a:off x="353520" y="21595680"/>
          <a:ext cx="2679840" cy="1918080"/>
        </a:xfrm>
        <a:prstGeom prst="rect">
          <a:avLst/>
        </a:prstGeom>
      </xdr:spPr>
    </xdr:pic>
    <xdr:clientData/>
  </xdr:twoCellAnchor>
  <xdr:twoCellAnchor editAs="oneCell">
    <xdr:from>
      <xdr:col>0</xdr:col>
      <xdr:colOff>582480</xdr:colOff>
      <xdr:row>24</xdr:row>
      <xdr:rowOff>45720</xdr:rowOff>
    </xdr:from>
    <xdr:to>
      <xdr:col>0</xdr:col>
      <xdr:colOff>2523240</xdr:colOff>
      <xdr:row>24</xdr:row>
      <xdr:rowOff>1673640</xdr:rowOff>
    </xdr:to>
    <xdr:pic>
      <xdr:nvPicPr>
        <xdr:cNvPr descr="" id="3" name="Picture 2"/>
        <xdr:cNvPicPr/>
      </xdr:nvPicPr>
      <xdr:blipFill>
        <a:blip r:embed="rId3"/>
        <a:stretch>
          <a:fillRect/>
        </a:stretch>
      </xdr:blipFill>
      <xdr:spPr>
        <a:xfrm>
          <a:off x="582480" y="26935200"/>
          <a:ext cx="1940760" cy="1627920"/>
        </a:xfrm>
        <a:prstGeom prst="rect">
          <a:avLst/>
        </a:prstGeom>
      </xdr:spPr>
    </xdr:pic>
    <xdr:clientData/>
  </xdr:twoCellAnchor>
  <xdr:twoCellAnchor editAs="oneCell">
    <xdr:from>
      <xdr:col>0</xdr:col>
      <xdr:colOff>709560</xdr:colOff>
      <xdr:row>26</xdr:row>
      <xdr:rowOff>131760</xdr:rowOff>
    </xdr:from>
    <xdr:to>
      <xdr:col>0</xdr:col>
      <xdr:colOff>2629080</xdr:colOff>
      <xdr:row>26</xdr:row>
      <xdr:rowOff>1741680</xdr:rowOff>
    </xdr:to>
    <xdr:pic>
      <xdr:nvPicPr>
        <xdr:cNvPr descr="" id="4" name="Picture 2"/>
        <xdr:cNvPicPr/>
      </xdr:nvPicPr>
      <xdr:blipFill>
        <a:blip r:embed="rId4"/>
        <a:stretch>
          <a:fillRect/>
        </a:stretch>
      </xdr:blipFill>
      <xdr:spPr>
        <a:xfrm>
          <a:off x="709560" y="29469240"/>
          <a:ext cx="1919520" cy="1609920"/>
        </a:xfrm>
        <a:prstGeom prst="rect">
          <a:avLst/>
        </a:prstGeom>
      </xdr:spPr>
    </xdr:pic>
    <xdr:clientData/>
  </xdr:twoCellAnchor>
  <xdr:twoCellAnchor editAs="oneCell">
    <xdr:from>
      <xdr:col>0</xdr:col>
      <xdr:colOff>550800</xdr:colOff>
      <xdr:row>28</xdr:row>
      <xdr:rowOff>180720</xdr:rowOff>
    </xdr:from>
    <xdr:to>
      <xdr:col>0</xdr:col>
      <xdr:colOff>2741040</xdr:colOff>
      <xdr:row>30</xdr:row>
      <xdr:rowOff>652680</xdr:rowOff>
    </xdr:to>
    <xdr:pic>
      <xdr:nvPicPr>
        <xdr:cNvPr descr="" id="5" name="Picture 2"/>
        <xdr:cNvPicPr/>
      </xdr:nvPicPr>
      <xdr:blipFill>
        <a:blip r:embed="rId5"/>
        <a:stretch>
          <a:fillRect/>
        </a:stretch>
      </xdr:blipFill>
      <xdr:spPr>
        <a:xfrm>
          <a:off x="550800" y="31966200"/>
          <a:ext cx="2190240" cy="184356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166680</xdr:colOff>
      <xdr:row>14</xdr:row>
      <xdr:rowOff>86760</xdr:rowOff>
    </xdr:from>
    <xdr:to>
      <xdr:col>0</xdr:col>
      <xdr:colOff>3138120</xdr:colOff>
      <xdr:row>14</xdr:row>
      <xdr:rowOff>1551240</xdr:rowOff>
    </xdr:to>
    <xdr:pic>
      <xdr:nvPicPr>
        <xdr:cNvPr descr="" id="6" name="Рисунок 3"/>
        <xdr:cNvPicPr/>
      </xdr:nvPicPr>
      <xdr:blipFill>
        <a:blip r:embed="rId6"/>
        <a:stretch>
          <a:fillRect/>
        </a:stretch>
      </xdr:blipFill>
      <xdr:spPr>
        <a:xfrm>
          <a:off x="166680" y="14068080"/>
          <a:ext cx="2971440" cy="146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243000</xdr:colOff>
      <xdr:row>12</xdr:row>
      <xdr:rowOff>54360</xdr:rowOff>
    </xdr:from>
    <xdr:to>
      <xdr:col>0</xdr:col>
      <xdr:colOff>3148560</xdr:colOff>
      <xdr:row>12</xdr:row>
      <xdr:rowOff>1539000</xdr:rowOff>
    </xdr:to>
    <xdr:pic>
      <xdr:nvPicPr>
        <xdr:cNvPr descr="" id="7" name="Рисунок 4"/>
        <xdr:cNvPicPr/>
      </xdr:nvPicPr>
      <xdr:blipFill>
        <a:blip r:embed="rId7"/>
        <a:stretch>
          <a:fillRect/>
        </a:stretch>
      </xdr:blipFill>
      <xdr:spPr>
        <a:xfrm>
          <a:off x="243000" y="11482920"/>
          <a:ext cx="2905560" cy="1484640"/>
        </a:xfrm>
        <a:prstGeom prst="rect">
          <a:avLst/>
        </a:prstGeom>
      </xdr:spPr>
    </xdr:pic>
    <xdr:clientData/>
  </xdr:twoCellAnchor>
  <xdr:twoCellAnchor editAs="oneCell">
    <xdr:from>
      <xdr:col>0</xdr:col>
      <xdr:colOff>318960</xdr:colOff>
      <xdr:row>7</xdr:row>
      <xdr:rowOff>138600</xdr:rowOff>
    </xdr:from>
    <xdr:to>
      <xdr:col>0</xdr:col>
      <xdr:colOff>3084480</xdr:colOff>
      <xdr:row>8</xdr:row>
      <xdr:rowOff>481320</xdr:rowOff>
    </xdr:to>
    <xdr:pic>
      <xdr:nvPicPr>
        <xdr:cNvPr descr="" id="8" name="Рисунок 5"/>
        <xdr:cNvPicPr/>
      </xdr:nvPicPr>
      <xdr:blipFill>
        <a:blip r:embed="rId8"/>
        <a:stretch>
          <a:fillRect/>
        </a:stretch>
      </xdr:blipFill>
      <xdr:spPr>
        <a:xfrm>
          <a:off x="318960" y="6735960"/>
          <a:ext cx="2765520" cy="1020960"/>
        </a:xfrm>
        <a:prstGeom prst="rect">
          <a:avLst/>
        </a:prstGeom>
      </xdr:spPr>
    </xdr:pic>
    <xdr:clientData/>
  </xdr:twoCellAnchor>
  <xdr:twoCellAnchor editAs="oneCell">
    <xdr:from>
      <xdr:col>0</xdr:col>
      <xdr:colOff>458640</xdr:colOff>
      <xdr:row>22</xdr:row>
      <xdr:rowOff>334440</xdr:rowOff>
    </xdr:from>
    <xdr:to>
      <xdr:col>0</xdr:col>
      <xdr:colOff>2896560</xdr:colOff>
      <xdr:row>22</xdr:row>
      <xdr:rowOff>1782000</xdr:rowOff>
    </xdr:to>
    <xdr:pic>
      <xdr:nvPicPr>
        <xdr:cNvPr descr="" id="9" name="Рисунок 10"/>
        <xdr:cNvPicPr/>
      </xdr:nvPicPr>
      <xdr:blipFill>
        <a:blip r:embed="rId9"/>
        <a:stretch>
          <a:fillRect/>
        </a:stretch>
      </xdr:blipFill>
      <xdr:spPr>
        <a:xfrm>
          <a:off x="458640" y="24547320"/>
          <a:ext cx="2437920" cy="1447560"/>
        </a:xfrm>
        <a:prstGeom prst="rect">
          <a:avLst/>
        </a:prstGeom>
      </xdr:spPr>
    </xdr:pic>
    <xdr:clientData/>
  </xdr:twoCellAnchor>
  <xdr:twoCellAnchor editAs="oneCell">
    <xdr:from>
      <xdr:col>0</xdr:col>
      <xdr:colOff>560520</xdr:colOff>
      <xdr:row>10</xdr:row>
      <xdr:rowOff>42120</xdr:rowOff>
    </xdr:from>
    <xdr:to>
      <xdr:col>0</xdr:col>
      <xdr:colOff>2896920</xdr:colOff>
      <xdr:row>10</xdr:row>
      <xdr:rowOff>1596960</xdr:rowOff>
    </xdr:to>
    <xdr:pic>
      <xdr:nvPicPr>
        <xdr:cNvPr descr="" id="10" name="Рисунок 11"/>
        <xdr:cNvPicPr/>
      </xdr:nvPicPr>
      <xdr:blipFill>
        <a:blip r:embed="rId10"/>
        <a:stretch>
          <a:fillRect/>
        </a:stretch>
      </xdr:blipFill>
      <xdr:spPr>
        <a:xfrm>
          <a:off x="560520" y="8917920"/>
          <a:ext cx="2336400" cy="1554840"/>
        </a:xfrm>
        <a:prstGeom prst="rect">
          <a:avLst/>
        </a:prstGeom>
      </xdr:spPr>
    </xdr:pic>
    <xdr:clientData/>
  </xdr:twoCellAnchor>
  <xdr:twoCellAnchor editAs="oneCell">
    <xdr:from>
      <xdr:col>0</xdr:col>
      <xdr:colOff>204840</xdr:colOff>
      <xdr:row>18</xdr:row>
      <xdr:rowOff>194400</xdr:rowOff>
    </xdr:from>
    <xdr:to>
      <xdr:col>0</xdr:col>
      <xdr:colOff>3062160</xdr:colOff>
      <xdr:row>18</xdr:row>
      <xdr:rowOff>1567800</xdr:rowOff>
    </xdr:to>
    <xdr:pic>
      <xdr:nvPicPr>
        <xdr:cNvPr descr="" id="11" name="Рисунок 12"/>
        <xdr:cNvPicPr/>
      </xdr:nvPicPr>
      <xdr:blipFill>
        <a:blip r:embed="rId11"/>
        <a:stretch>
          <a:fillRect/>
        </a:stretch>
      </xdr:blipFill>
      <xdr:spPr>
        <a:xfrm>
          <a:off x="204840" y="19330560"/>
          <a:ext cx="2857320" cy="1373400"/>
        </a:xfrm>
        <a:prstGeom prst="rect">
          <a:avLst/>
        </a:prstGeom>
      </xdr:spPr>
    </xdr:pic>
    <xdr:clientData/>
  </xdr:twoCellAnchor>
  <xdr:twoCellAnchor editAs="oneCell">
    <xdr:from>
      <xdr:col>0</xdr:col>
      <xdr:colOff>344520</xdr:colOff>
      <xdr:row>31</xdr:row>
      <xdr:rowOff>511560</xdr:rowOff>
    </xdr:from>
    <xdr:to>
      <xdr:col>0</xdr:col>
      <xdr:colOff>3231000</xdr:colOff>
      <xdr:row>33</xdr:row>
      <xdr:rowOff>1800</xdr:rowOff>
    </xdr:to>
    <xdr:pic>
      <xdr:nvPicPr>
        <xdr:cNvPr descr="" id="12" name="Рисунок 13"/>
        <xdr:cNvPicPr/>
      </xdr:nvPicPr>
      <xdr:blipFill>
        <a:blip r:embed="rId12"/>
        <a:stretch>
          <a:fillRect/>
        </a:stretch>
      </xdr:blipFill>
      <xdr:spPr>
        <a:xfrm>
          <a:off x="344520" y="34354440"/>
          <a:ext cx="2886480" cy="1938240"/>
        </a:xfrm>
        <a:prstGeom prst="rect">
          <a:avLst/>
        </a:prstGeom>
      </xdr:spPr>
    </xdr:pic>
    <xdr:clientData/>
  </xdr:twoCellAnchor>
  <xdr:twoCellAnchor editAs="oneCell">
    <xdr:from>
      <xdr:col>0</xdr:col>
      <xdr:colOff>27000</xdr:colOff>
      <xdr:row>37</xdr:row>
      <xdr:rowOff>122040</xdr:rowOff>
    </xdr:from>
    <xdr:to>
      <xdr:col>1</xdr:col>
      <xdr:colOff>128520</xdr:colOff>
      <xdr:row>39</xdr:row>
      <xdr:rowOff>388800</xdr:rowOff>
    </xdr:to>
    <xdr:pic>
      <xdr:nvPicPr>
        <xdr:cNvPr descr="" id="13" name="Рисунок 27"/>
        <xdr:cNvPicPr/>
      </xdr:nvPicPr>
      <xdr:blipFill>
        <a:blip r:embed="rId13"/>
        <a:stretch>
          <a:fillRect/>
        </a:stretch>
      </xdr:blipFill>
      <xdr:spPr>
        <a:xfrm>
          <a:off x="27000" y="39140640"/>
          <a:ext cx="3488400" cy="2714760"/>
        </a:xfrm>
        <a:prstGeom prst="rect">
          <a:avLst/>
        </a:prstGeom>
      </xdr:spPr>
    </xdr:pic>
    <xdr:clientData/>
  </xdr:twoCellAnchor>
  <xdr:twoCellAnchor editAs="oneCell">
    <xdr:from>
      <xdr:col>0</xdr:col>
      <xdr:colOff>26640</xdr:colOff>
      <xdr:row>2</xdr:row>
      <xdr:rowOff>913320</xdr:rowOff>
    </xdr:from>
    <xdr:to>
      <xdr:col>0</xdr:col>
      <xdr:colOff>3020400</xdr:colOff>
      <xdr:row>4</xdr:row>
      <xdr:rowOff>205920</xdr:rowOff>
    </xdr:to>
    <xdr:pic>
      <xdr:nvPicPr>
        <xdr:cNvPr descr="" id="14" name="Рисунок 19"/>
        <xdr:cNvPicPr/>
      </xdr:nvPicPr>
      <xdr:blipFill>
        <a:blip r:embed="rId14"/>
        <a:stretch>
          <a:fillRect/>
        </a:stretch>
      </xdr:blipFill>
      <xdr:spPr>
        <a:xfrm>
          <a:off x="26640" y="1483200"/>
          <a:ext cx="2993760" cy="1845360"/>
        </a:xfrm>
        <a:prstGeom prst="rect">
          <a:avLst/>
        </a:prstGeom>
      </xdr:spPr>
    </xdr:pic>
    <xdr:clientData/>
  </xdr:twoCellAnchor>
  <xdr:twoCellAnchor editAs="oneCell">
    <xdr:from>
      <xdr:col>0</xdr:col>
      <xdr:colOff>26640</xdr:colOff>
      <xdr:row>4</xdr:row>
      <xdr:rowOff>913320</xdr:rowOff>
    </xdr:from>
    <xdr:to>
      <xdr:col>0</xdr:col>
      <xdr:colOff>3085920</xdr:colOff>
      <xdr:row>6</xdr:row>
      <xdr:rowOff>246240</xdr:rowOff>
    </xdr:to>
    <xdr:pic>
      <xdr:nvPicPr>
        <xdr:cNvPr descr="" id="15" name="Рисунок 21"/>
        <xdr:cNvPicPr/>
      </xdr:nvPicPr>
      <xdr:blipFill>
        <a:blip r:embed="rId15"/>
        <a:stretch>
          <a:fillRect/>
        </a:stretch>
      </xdr:blipFill>
      <xdr:spPr>
        <a:xfrm>
          <a:off x="26640" y="4035960"/>
          <a:ext cx="3059280" cy="1885680"/>
        </a:xfrm>
        <a:prstGeom prst="rect">
          <a:avLst/>
        </a:prstGeom>
      </xdr:spPr>
    </xdr:pic>
    <xdr:clientData/>
  </xdr:twoCellAnchor>
  <xdr:twoCellAnchor editAs="oneCell">
    <xdr:from>
      <xdr:col>0</xdr:col>
      <xdr:colOff>27000</xdr:colOff>
      <xdr:row>33</xdr:row>
      <xdr:rowOff>396360</xdr:rowOff>
    </xdr:from>
    <xdr:to>
      <xdr:col>0</xdr:col>
      <xdr:colOff>3194280</xdr:colOff>
      <xdr:row>37</xdr:row>
      <xdr:rowOff>208080</xdr:rowOff>
    </xdr:to>
    <xdr:pic>
      <xdr:nvPicPr>
        <xdr:cNvPr descr="" id="16" name="Рисунок 1"/>
        <xdr:cNvPicPr/>
      </xdr:nvPicPr>
      <xdr:blipFill>
        <a:blip r:embed="rId16"/>
        <a:stretch>
          <a:fillRect/>
        </a:stretch>
      </xdr:blipFill>
      <xdr:spPr>
        <a:xfrm>
          <a:off x="27000" y="36687240"/>
          <a:ext cx="3167280" cy="2539440"/>
        </a:xfrm>
        <a:prstGeom prst="rect">
          <a:avLst/>
        </a:prstGeom>
      </xdr:spPr>
    </xdr:pic>
    <xdr:clientData/>
  </xdr:twoCellAnchor>
  <xdr:twoCellAnchor editAs="oneCell">
    <xdr:from>
      <xdr:col>0</xdr:col>
      <xdr:colOff>375480</xdr:colOff>
      <xdr:row>40</xdr:row>
      <xdr:rowOff>143640</xdr:rowOff>
    </xdr:from>
    <xdr:to>
      <xdr:col>0</xdr:col>
      <xdr:colOff>2907720</xdr:colOff>
      <xdr:row>40</xdr:row>
      <xdr:rowOff>1602000</xdr:rowOff>
    </xdr:to>
    <xdr:pic>
      <xdr:nvPicPr>
        <xdr:cNvPr descr="" id="17" name="Рисунок 31"/>
        <xdr:cNvPicPr/>
      </xdr:nvPicPr>
      <xdr:blipFill>
        <a:blip r:embed="rId17"/>
        <a:stretch>
          <a:fillRect/>
        </a:stretch>
      </xdr:blipFill>
      <xdr:spPr>
        <a:xfrm>
          <a:off x="375480" y="42276960"/>
          <a:ext cx="2532240" cy="145836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&#1093;&#1093;&#1093;&#1093;@&#1093;&#1093;&#1093;.ru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3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90" zoomScaleNormal="100" zoomScalePageLayoutView="90">
      <selection activeCell="B21" activeCellId="0" pane="topLeft" sqref="B21"/>
    </sheetView>
  </sheetViews>
  <sheetFormatPr defaultRowHeight="15.6"/>
  <cols>
    <col collapsed="false" hidden="false" max="1" min="1" style="1" width="3.66326530612245"/>
    <col collapsed="false" hidden="false" max="2" min="2" style="1" width="35"/>
    <col collapsed="false" hidden="false" max="3" min="3" style="2" width="43.6632653061225"/>
    <col collapsed="false" hidden="false" max="4" min="4" style="1" width="0.556122448979592"/>
    <col collapsed="false" hidden="false" max="1025" min="5" style="1" width="8.89285714285714"/>
  </cols>
  <sheetData>
    <row collapsed="false" customFormat="false" customHeight="false" hidden="false" ht="15.6" outlineLevel="0" r="1">
      <c r="A1" s="3"/>
      <c r="B1" s="3"/>
      <c r="C1" s="4"/>
      <c r="D1" s="3"/>
      <c r="E1" s="5"/>
      <c r="F1" s="5"/>
      <c r="G1" s="5"/>
      <c r="H1" s="5"/>
      <c r="I1" s="5"/>
      <c r="J1" s="5"/>
    </row>
    <row collapsed="false" customFormat="false" customHeight="false" hidden="false" ht="15.6" outlineLevel="0" r="2">
      <c r="A2" s="3"/>
      <c r="B2" s="3"/>
      <c r="C2" s="4"/>
      <c r="D2" s="3"/>
      <c r="E2" s="5"/>
      <c r="F2" s="5"/>
      <c r="G2" s="5"/>
      <c r="H2" s="5"/>
      <c r="I2" s="5"/>
      <c r="J2" s="5"/>
    </row>
    <row collapsed="false" customFormat="false" customHeight="false" hidden="false" ht="15.6" outlineLevel="0" r="3">
      <c r="A3" s="3"/>
      <c r="B3" s="6" t="s">
        <v>0</v>
      </c>
      <c r="C3" s="7" t="s">
        <v>1</v>
      </c>
      <c r="D3" s="3"/>
      <c r="E3" s="5"/>
      <c r="F3" s="5"/>
      <c r="G3" s="5"/>
      <c r="H3" s="5"/>
      <c r="I3" s="5"/>
      <c r="J3" s="5"/>
    </row>
    <row collapsed="false" customFormat="false" customHeight="false" hidden="false" ht="15.6" outlineLevel="0" r="4">
      <c r="A4" s="3"/>
      <c r="B4" s="6"/>
      <c r="C4" s="8"/>
      <c r="D4" s="3"/>
      <c r="E4" s="5"/>
      <c r="F4" s="5"/>
      <c r="G4" s="5"/>
      <c r="H4" s="5"/>
      <c r="I4" s="5"/>
      <c r="J4" s="5"/>
    </row>
    <row collapsed="false" customFormat="false" customHeight="false" hidden="false" ht="15.6" outlineLevel="0" r="5">
      <c r="A5" s="3"/>
      <c r="B5" s="6" t="s">
        <v>2</v>
      </c>
      <c r="C5" s="7" t="n">
        <v>8800</v>
      </c>
      <c r="D5" s="3"/>
      <c r="E5" s="5"/>
      <c r="F5" s="5"/>
      <c r="G5" s="5"/>
      <c r="H5" s="5"/>
      <c r="I5" s="5"/>
      <c r="J5" s="5"/>
    </row>
    <row collapsed="false" customFormat="false" customHeight="false" hidden="false" ht="15.6" outlineLevel="0" r="6">
      <c r="A6" s="3"/>
      <c r="B6" s="6"/>
      <c r="C6" s="8"/>
      <c r="D6" s="3"/>
      <c r="E6" s="5"/>
      <c r="F6" s="5"/>
      <c r="G6" s="5"/>
      <c r="H6" s="5"/>
      <c r="I6" s="5"/>
      <c r="J6" s="5"/>
    </row>
    <row collapsed="false" customFormat="false" customHeight="false" hidden="false" ht="15.6" outlineLevel="0" r="7">
      <c r="A7" s="9"/>
      <c r="B7" s="10"/>
      <c r="C7" s="7"/>
      <c r="D7" s="9"/>
      <c r="E7" s="5"/>
      <c r="F7" s="5"/>
      <c r="G7" s="5"/>
      <c r="H7" s="5"/>
      <c r="I7" s="5"/>
      <c r="J7" s="5"/>
    </row>
    <row collapsed="false" customFormat="false" customHeight="false" hidden="false" ht="15.6" outlineLevel="0" r="8">
      <c r="A8" s="3"/>
      <c r="B8" s="6"/>
      <c r="C8" s="8"/>
      <c r="D8" s="3"/>
      <c r="E8" s="5"/>
      <c r="F8" s="5"/>
      <c r="G8" s="11"/>
      <c r="H8" s="5"/>
      <c r="I8" s="5"/>
      <c r="J8" s="5"/>
    </row>
    <row collapsed="false" customFormat="false" customHeight="false" hidden="false" ht="15.6" outlineLevel="0" r="9">
      <c r="A9" s="3"/>
      <c r="B9" s="6"/>
      <c r="C9" s="8"/>
      <c r="D9" s="3"/>
      <c r="E9" s="5"/>
      <c r="F9" s="5"/>
      <c r="G9" s="5"/>
      <c r="H9" s="5"/>
      <c r="I9" s="5"/>
      <c r="J9" s="5"/>
    </row>
    <row collapsed="false" customFormat="false" customHeight="false" hidden="false" ht="15.6" outlineLevel="0" r="10">
      <c r="A10" s="3"/>
      <c r="B10" s="6" t="s">
        <v>3</v>
      </c>
      <c r="C10" s="12" t="s">
        <v>4</v>
      </c>
      <c r="D10" s="3"/>
      <c r="E10" s="5"/>
      <c r="F10" s="5"/>
      <c r="G10" s="5"/>
      <c r="H10" s="5"/>
      <c r="I10" s="5"/>
      <c r="J10" s="5"/>
    </row>
    <row collapsed="false" customFormat="false" customHeight="false" hidden="false" ht="15.6" outlineLevel="0" r="11">
      <c r="A11" s="3"/>
      <c r="B11" s="6"/>
      <c r="C11" s="8"/>
      <c r="D11" s="3"/>
      <c r="E11" s="5"/>
      <c r="F11" s="5"/>
      <c r="G11" s="5"/>
      <c r="H11" s="5"/>
      <c r="I11" s="5"/>
      <c r="J11" s="5"/>
    </row>
    <row collapsed="false" customFormat="false" customHeight="false" hidden="false" ht="15.6" outlineLevel="0" r="12">
      <c r="A12" s="3"/>
      <c r="B12" s="6" t="s">
        <v>5</v>
      </c>
      <c r="C12" s="7" t="n">
        <v>8800</v>
      </c>
      <c r="D12" s="3"/>
      <c r="E12" s="5"/>
      <c r="F12" s="5"/>
      <c r="G12" s="5"/>
      <c r="H12" s="5"/>
      <c r="I12" s="5"/>
      <c r="J12" s="5"/>
    </row>
    <row collapsed="false" customFormat="false" customHeight="false" hidden="false" ht="15.6" outlineLevel="0" r="13">
      <c r="A13" s="3"/>
      <c r="B13" s="6"/>
      <c r="C13" s="4"/>
      <c r="D13" s="3"/>
      <c r="E13" s="5"/>
      <c r="F13" s="5"/>
      <c r="G13" s="5"/>
      <c r="H13" s="5"/>
      <c r="I13" s="5"/>
      <c r="J13" s="5"/>
    </row>
    <row collapsed="false" customFormat="false" customHeight="false" hidden="false" ht="15.6" outlineLevel="0" r="14">
      <c r="A14" s="3"/>
      <c r="B14" s="3"/>
      <c r="C14" s="4"/>
      <c r="D14" s="3"/>
      <c r="E14" s="5"/>
      <c r="F14" s="5"/>
      <c r="G14" s="5"/>
      <c r="H14" s="5"/>
      <c r="I14" s="5"/>
      <c r="J14" s="5"/>
    </row>
    <row collapsed="false" customFormat="false" customHeight="false" hidden="false" ht="15.6" outlineLevel="0" r="15">
      <c r="A15" s="3"/>
      <c r="B15" s="3"/>
      <c r="C15" s="4"/>
      <c r="D15" s="3"/>
      <c r="E15" s="5"/>
      <c r="F15" s="5"/>
      <c r="G15" s="5"/>
      <c r="H15" s="5"/>
      <c r="I15" s="5"/>
      <c r="J15" s="5"/>
    </row>
    <row collapsed="false" customFormat="false" customHeight="false" hidden="false" ht="15.6" outlineLevel="0" r="16">
      <c r="A16" s="3"/>
      <c r="B16" s="3"/>
      <c r="C16" s="4"/>
      <c r="D16" s="3"/>
      <c r="E16" s="5"/>
      <c r="F16" s="5"/>
      <c r="G16" s="5"/>
      <c r="H16" s="5"/>
      <c r="I16" s="5"/>
      <c r="J16" s="5"/>
    </row>
    <row collapsed="false" customFormat="false" customHeight="false" hidden="false" ht="15.6" outlineLevel="0" r="17">
      <c r="A17" s="3"/>
      <c r="B17" s="3"/>
      <c r="C17" s="4"/>
      <c r="D17" s="3"/>
      <c r="E17" s="5"/>
      <c r="F17" s="5"/>
      <c r="G17" s="5"/>
      <c r="H17" s="5"/>
      <c r="I17" s="5"/>
      <c r="J17" s="5"/>
    </row>
    <row collapsed="false" customFormat="false" customHeight="false" hidden="false" ht="15.6" outlineLevel="0" r="18">
      <c r="A18" s="3"/>
      <c r="B18" s="3"/>
      <c r="C18" s="4"/>
      <c r="D18" s="3"/>
      <c r="E18" s="5"/>
      <c r="F18" s="5"/>
      <c r="G18" s="5"/>
      <c r="H18" s="5"/>
      <c r="I18" s="5"/>
      <c r="J18" s="5"/>
    </row>
    <row collapsed="false" customFormat="false" customHeight="false" hidden="false" ht="15.6" outlineLevel="0" r="19">
      <c r="A19" s="3"/>
      <c r="B19" s="3"/>
      <c r="C19" s="4"/>
      <c r="D19" s="3"/>
      <c r="E19" s="5"/>
      <c r="F19" s="5"/>
      <c r="G19" s="5"/>
      <c r="H19" s="5"/>
      <c r="I19" s="5"/>
      <c r="J19" s="5"/>
    </row>
    <row collapsed="false" customFormat="false" customHeight="false" hidden="false" ht="15.6" outlineLevel="0" r="20">
      <c r="A20" s="3"/>
      <c r="B20" s="3"/>
      <c r="C20" s="4"/>
      <c r="D20" s="3"/>
      <c r="E20" s="5"/>
      <c r="F20" s="5"/>
      <c r="G20" s="5"/>
      <c r="H20" s="5"/>
      <c r="I20" s="5"/>
      <c r="J20" s="5"/>
    </row>
    <row collapsed="false" customFormat="false" customHeight="false" hidden="false" ht="15.6" outlineLevel="0" r="21">
      <c r="A21" s="3"/>
      <c r="B21" s="3"/>
      <c r="C21" s="4"/>
      <c r="D21" s="3"/>
      <c r="E21" s="5"/>
      <c r="F21" s="5"/>
      <c r="G21" s="5"/>
      <c r="H21" s="5"/>
      <c r="I21" s="5"/>
      <c r="J21" s="5"/>
    </row>
    <row collapsed="false" customFormat="false" customHeight="false" hidden="false" ht="15.6" outlineLevel="0" r="22">
      <c r="A22" s="3"/>
      <c r="B22" s="3"/>
      <c r="C22" s="4"/>
      <c r="D22" s="3"/>
      <c r="E22" s="5"/>
      <c r="F22" s="5"/>
      <c r="G22" s="5"/>
      <c r="H22" s="5"/>
      <c r="I22" s="5"/>
      <c r="J22" s="5"/>
    </row>
    <row collapsed="false" customFormat="false" customHeight="false" hidden="false" ht="15.6" outlineLevel="0" r="23">
      <c r="A23" s="3"/>
      <c r="B23" s="3"/>
      <c r="C23" s="4"/>
      <c r="D23" s="3"/>
      <c r="E23" s="5"/>
      <c r="F23" s="5"/>
      <c r="G23" s="5"/>
      <c r="H23" s="5"/>
      <c r="I23" s="5"/>
      <c r="J23" s="5"/>
    </row>
  </sheetData>
  <hyperlinks>
    <hyperlink display="хххх@ххх.ru" ref="C10" r:id="rId1"/>
  </hyperlink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2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90" zoomScaleNormal="100" zoomScalePageLayoutView="90">
      <selection activeCell="J17" activeCellId="0" pane="topLeft" sqref="J17"/>
    </sheetView>
  </sheetViews>
  <sheetFormatPr defaultRowHeight="15.6"/>
  <cols>
    <col collapsed="false" hidden="false" max="1" min="1" style="1" width="34.8928571428571"/>
    <col collapsed="false" hidden="false" max="2" min="2" style="1" width="5.65816326530612"/>
    <col collapsed="false" hidden="false" max="3" min="3" style="1" width="10"/>
    <col collapsed="false" hidden="false" max="4" min="4" style="208" width="16.5612244897959"/>
    <col collapsed="false" hidden="false" max="5" min="5" style="209" width="10"/>
    <col collapsed="false" hidden="false" max="6" min="6" style="19" width="13.0051020408163"/>
    <col collapsed="false" hidden="false" max="1025" min="7" style="19" width="9.10714285714286"/>
  </cols>
  <sheetData>
    <row collapsed="false" customFormat="false" customHeight="true" hidden="false" ht="35.25" outlineLevel="0" r="1">
      <c r="A1" s="210" t="s">
        <v>178</v>
      </c>
      <c r="B1" s="187" t="s">
        <v>71</v>
      </c>
      <c r="C1" s="187"/>
      <c r="D1" s="211"/>
      <c r="E1" s="212"/>
      <c r="F1" s="190" t="n">
        <f aca="false">IF(AND('Категория(опт)'!$B$1="A+"),0.52,IF(AND('Категория(опт)'!$B$1="A"),0.47,IF(AND('Категория(опт)'!$B$1="B"),0.43,IF(AND('Категория(опт)'!$B$1="C"),0.385,""))))</f>
        <v>0.385</v>
      </c>
    </row>
    <row collapsed="false" customFormat="false" customHeight="true" hidden="false" ht="15" outlineLevel="0" r="2">
      <c r="A2" s="213"/>
      <c r="B2" s="214" t="s">
        <v>111</v>
      </c>
      <c r="C2" s="215" t="n">
        <v>80</v>
      </c>
      <c r="D2" s="216" t="n">
        <v>44356</v>
      </c>
      <c r="E2" s="217" t="n">
        <v>0.27</v>
      </c>
      <c r="F2" s="218"/>
    </row>
    <row collapsed="false" customFormat="false" customHeight="true" hidden="false" ht="15.75" outlineLevel="0" r="3">
      <c r="A3" s="219" t="s">
        <v>179</v>
      </c>
      <c r="B3" s="214"/>
      <c r="C3" s="220" t="n">
        <v>90</v>
      </c>
      <c r="D3" s="221" t="n">
        <v>48386</v>
      </c>
      <c r="E3" s="217" t="n">
        <v>0.27</v>
      </c>
      <c r="F3" s="218"/>
    </row>
    <row collapsed="false" customFormat="false" customHeight="true" hidden="false" ht="15.75" outlineLevel="0" r="4">
      <c r="A4" s="219" t="s">
        <v>180</v>
      </c>
      <c r="B4" s="214"/>
      <c r="C4" s="220" t="n">
        <v>120</v>
      </c>
      <c r="D4" s="221" t="n">
        <v>61809</v>
      </c>
      <c r="E4" s="217" t="n">
        <v>0.27</v>
      </c>
      <c r="F4" s="218"/>
    </row>
    <row collapsed="false" customFormat="false" customHeight="false" hidden="false" ht="15.6" outlineLevel="0" r="5">
      <c r="A5" s="219" t="s">
        <v>181</v>
      </c>
      <c r="B5" s="214"/>
      <c r="C5" s="222" t="n">
        <v>140</v>
      </c>
      <c r="D5" s="221" t="n">
        <v>69149</v>
      </c>
      <c r="E5" s="217" t="n">
        <v>0.27</v>
      </c>
      <c r="F5" s="218"/>
    </row>
    <row collapsed="false" customFormat="false" customHeight="false" hidden="false" ht="15.6" outlineLevel="0" r="6">
      <c r="A6" s="219" t="s">
        <v>182</v>
      </c>
      <c r="B6" s="214"/>
      <c r="C6" s="222" t="n">
        <v>160</v>
      </c>
      <c r="D6" s="221" t="n">
        <v>77903</v>
      </c>
      <c r="E6" s="217" t="n">
        <v>0.27</v>
      </c>
      <c r="F6" s="218"/>
    </row>
    <row collapsed="false" customFormat="false" customHeight="false" hidden="false" ht="15.6" outlineLevel="0" r="7">
      <c r="A7" s="219"/>
      <c r="B7" s="214"/>
      <c r="C7" s="222" t="n">
        <v>180</v>
      </c>
      <c r="D7" s="221" t="n">
        <v>86638</v>
      </c>
      <c r="E7" s="217" t="n">
        <v>0.27</v>
      </c>
      <c r="F7" s="218"/>
    </row>
    <row collapsed="false" customFormat="false" customHeight="false" hidden="false" ht="16.2" outlineLevel="0" r="8">
      <c r="A8" s="219"/>
      <c r="B8" s="214"/>
      <c r="C8" s="223" t="n">
        <v>200</v>
      </c>
      <c r="D8" s="224" t="n">
        <v>94625</v>
      </c>
      <c r="E8" s="217" t="n">
        <v>0.27</v>
      </c>
      <c r="F8" s="218"/>
    </row>
    <row collapsed="false" customFormat="false" customHeight="true" hidden="false" ht="35.25" outlineLevel="0" r="9">
      <c r="A9" s="210" t="s">
        <v>183</v>
      </c>
      <c r="B9" s="187" t="s">
        <v>71</v>
      </c>
      <c r="C9" s="187"/>
      <c r="D9" s="211"/>
      <c r="E9" s="212"/>
      <c r="F9" s="190" t="n">
        <f aca="false">IF(AND('Категория(опт)'!$B$1="A+"),0.52,IF(AND('Категория(опт)'!$B$1="A"),0.47,IF(AND('Категория(опт)'!$B$1="B"),0.43,IF(AND('Категория(опт)'!$B$1="C"),0.385,""))))</f>
        <v>0.385</v>
      </c>
    </row>
    <row collapsed="false" customFormat="false" customHeight="true" hidden="false" ht="15" outlineLevel="0" r="10">
      <c r="A10" s="213"/>
      <c r="B10" s="214" t="s">
        <v>111</v>
      </c>
      <c r="C10" s="215" t="n">
        <v>80</v>
      </c>
      <c r="D10" s="216" t="n">
        <v>43947</v>
      </c>
      <c r="E10" s="217" t="n">
        <v>0.2</v>
      </c>
      <c r="F10" s="218"/>
    </row>
    <row collapsed="false" customFormat="false" customHeight="true" hidden="false" ht="15.75" outlineLevel="0" r="11">
      <c r="A11" s="219" t="s">
        <v>179</v>
      </c>
      <c r="B11" s="214"/>
      <c r="C11" s="220" t="n">
        <v>90</v>
      </c>
      <c r="D11" s="221" t="n">
        <v>47864</v>
      </c>
      <c r="E11" s="217" t="n">
        <v>0.2</v>
      </c>
      <c r="F11" s="218"/>
    </row>
    <row collapsed="false" customFormat="false" customHeight="true" hidden="false" ht="15.75" outlineLevel="0" r="12">
      <c r="A12" s="219" t="s">
        <v>180</v>
      </c>
      <c r="B12" s="214"/>
      <c r="C12" s="220" t="n">
        <v>120</v>
      </c>
      <c r="D12" s="221" t="n">
        <v>60063</v>
      </c>
      <c r="E12" s="217" t="n">
        <v>0.2</v>
      </c>
      <c r="F12" s="218"/>
    </row>
    <row collapsed="false" customFormat="false" customHeight="false" hidden="false" ht="15.6" outlineLevel="0" r="13">
      <c r="A13" s="219" t="s">
        <v>181</v>
      </c>
      <c r="B13" s="214"/>
      <c r="C13" s="222" t="n">
        <v>140</v>
      </c>
      <c r="D13" s="221" t="n">
        <v>66722</v>
      </c>
      <c r="E13" s="217" t="n">
        <v>0.2</v>
      </c>
      <c r="F13" s="218"/>
    </row>
    <row collapsed="false" customFormat="false" customHeight="false" hidden="false" ht="15.6" outlineLevel="0" r="14">
      <c r="A14" s="219" t="s">
        <v>182</v>
      </c>
      <c r="B14" s="214"/>
      <c r="C14" s="222" t="n">
        <v>160</v>
      </c>
      <c r="D14" s="221" t="n">
        <v>74578</v>
      </c>
      <c r="E14" s="217" t="n">
        <v>0.2</v>
      </c>
      <c r="F14" s="218"/>
    </row>
    <row collapsed="false" customFormat="false" customHeight="false" hidden="false" ht="15.6" outlineLevel="0" r="15">
      <c r="A15" s="219"/>
      <c r="B15" s="214"/>
      <c r="C15" s="222" t="n">
        <v>180</v>
      </c>
      <c r="D15" s="221" t="n">
        <v>81665</v>
      </c>
      <c r="E15" s="217" t="n">
        <v>0.2</v>
      </c>
      <c r="F15" s="218"/>
    </row>
    <row collapsed="false" customFormat="false" customHeight="false" hidden="false" ht="16.2" outlineLevel="0" r="16">
      <c r="A16" s="219"/>
      <c r="B16" s="214"/>
      <c r="C16" s="223" t="n">
        <v>200</v>
      </c>
      <c r="D16" s="224" t="n">
        <v>89463</v>
      </c>
      <c r="E16" s="217" t="n">
        <v>0.2</v>
      </c>
      <c r="F16" s="218"/>
    </row>
    <row collapsed="false" customFormat="false" customHeight="true" hidden="false" ht="50.25" outlineLevel="0" r="17">
      <c r="A17" s="210" t="s">
        <v>184</v>
      </c>
      <c r="B17" s="187" t="s">
        <v>71</v>
      </c>
      <c r="C17" s="187"/>
      <c r="D17" s="211"/>
      <c r="E17" s="212"/>
      <c r="F17" s="190" t="n">
        <f aca="false">IF(AND('Категория(опт)'!$B$1="A+"),0.52,IF(AND('Категория(опт)'!$B$1="A"),0.47,IF(AND('Категория(опт)'!$B$1="B"),0.43,IF(AND('Категория(опт)'!$B$1="C"),0.385,""))))</f>
        <v>0.385</v>
      </c>
    </row>
    <row collapsed="false" customFormat="false" customHeight="true" hidden="false" ht="15" outlineLevel="0" r="18">
      <c r="A18" s="213"/>
      <c r="B18" s="214" t="s">
        <v>111</v>
      </c>
      <c r="C18" s="215" t="n">
        <v>80</v>
      </c>
      <c r="D18" s="216" t="n">
        <v>57183</v>
      </c>
      <c r="E18" s="225" t="n">
        <v>0.32</v>
      </c>
      <c r="F18" s="218"/>
    </row>
    <row collapsed="false" customFormat="false" customHeight="true" hidden="false" ht="15.75" outlineLevel="0" r="19">
      <c r="A19" s="219" t="s">
        <v>179</v>
      </c>
      <c r="B19" s="214"/>
      <c r="C19" s="220" t="n">
        <v>90</v>
      </c>
      <c r="D19" s="221" t="n">
        <v>62462</v>
      </c>
      <c r="E19" s="225" t="n">
        <v>0.32</v>
      </c>
      <c r="F19" s="218"/>
    </row>
    <row collapsed="false" customFormat="false" customHeight="true" hidden="false" ht="15.75" outlineLevel="0" r="20">
      <c r="A20" s="219" t="s">
        <v>180</v>
      </c>
      <c r="B20" s="214"/>
      <c r="C20" s="220" t="n">
        <v>120</v>
      </c>
      <c r="D20" s="221" t="n">
        <v>80122</v>
      </c>
      <c r="E20" s="225" t="n">
        <v>0.32</v>
      </c>
      <c r="F20" s="218"/>
    </row>
    <row collapsed="false" customFormat="false" customHeight="false" hidden="false" ht="15.6" outlineLevel="0" r="21">
      <c r="A21" s="219" t="s">
        <v>181</v>
      </c>
      <c r="B21" s="214"/>
      <c r="C21" s="222" t="n">
        <v>140</v>
      </c>
      <c r="D21" s="221" t="n">
        <v>87789</v>
      </c>
      <c r="E21" s="225" t="n">
        <v>0.32</v>
      </c>
      <c r="F21" s="218"/>
    </row>
    <row collapsed="false" customFormat="false" customHeight="false" hidden="false" ht="15.6" outlineLevel="0" r="22">
      <c r="A22" s="219" t="s">
        <v>182</v>
      </c>
      <c r="B22" s="214"/>
      <c r="C22" s="222" t="n">
        <v>160</v>
      </c>
      <c r="D22" s="221" t="n">
        <v>98631</v>
      </c>
      <c r="E22" s="225" t="n">
        <v>0.32</v>
      </c>
      <c r="F22" s="218"/>
    </row>
    <row collapsed="false" customFormat="false" customHeight="false" hidden="false" ht="15.6" outlineLevel="0" r="23">
      <c r="A23" s="219"/>
      <c r="B23" s="214"/>
      <c r="C23" s="222" t="n">
        <v>180</v>
      </c>
      <c r="D23" s="221" t="n">
        <v>108355</v>
      </c>
      <c r="E23" s="225" t="n">
        <v>0.32</v>
      </c>
      <c r="F23" s="218"/>
    </row>
    <row collapsed="false" customFormat="false" customHeight="false" hidden="false" ht="16.2" outlineLevel="0" r="24">
      <c r="A24" s="219"/>
      <c r="B24" s="214"/>
      <c r="C24" s="223" t="n">
        <v>200</v>
      </c>
      <c r="D24" s="224" t="n">
        <v>118886</v>
      </c>
      <c r="E24" s="225" t="n">
        <v>0.32</v>
      </c>
      <c r="F24" s="218"/>
    </row>
    <row collapsed="false" customFormat="false" customHeight="true" hidden="false" ht="48.75" outlineLevel="0" r="25">
      <c r="A25" s="210" t="s">
        <v>185</v>
      </c>
      <c r="B25" s="187" t="s">
        <v>71</v>
      </c>
      <c r="C25" s="187"/>
      <c r="D25" s="211"/>
      <c r="E25" s="212"/>
      <c r="F25" s="190" t="n">
        <f aca="false">IF(AND('Категория(опт)'!$B$1="A+"),0.52,IF(AND('Категория(опт)'!$B$1="A"),0.47,IF(AND('Категория(опт)'!$B$1="B"),0.43,IF(AND('Категория(опт)'!$B$1="C"),0.385,""))))</f>
        <v>0.385</v>
      </c>
    </row>
    <row collapsed="false" customFormat="false" customHeight="true" hidden="false" ht="15" outlineLevel="0" r="26">
      <c r="A26" s="213"/>
      <c r="B26" s="214" t="s">
        <v>111</v>
      </c>
      <c r="C26" s="215" t="n">
        <v>80</v>
      </c>
      <c r="D26" s="216" t="n">
        <v>60697</v>
      </c>
      <c r="E26" s="225" t="n">
        <v>0.38</v>
      </c>
      <c r="F26" s="218"/>
    </row>
    <row collapsed="false" customFormat="false" customHeight="true" hidden="false" ht="15.75" outlineLevel="0" r="27">
      <c r="A27" s="219" t="s">
        <v>179</v>
      </c>
      <c r="B27" s="214"/>
      <c r="C27" s="220" t="n">
        <v>90</v>
      </c>
      <c r="D27" s="221" t="n">
        <v>66730</v>
      </c>
      <c r="E27" s="225" t="n">
        <v>0.38</v>
      </c>
      <c r="F27" s="218"/>
    </row>
    <row collapsed="false" customFormat="false" customHeight="true" hidden="false" ht="15.75" outlineLevel="0" r="28">
      <c r="A28" s="219" t="s">
        <v>180</v>
      </c>
      <c r="B28" s="214"/>
      <c r="C28" s="220" t="n">
        <v>120</v>
      </c>
      <c r="D28" s="221" t="n">
        <v>85750</v>
      </c>
      <c r="E28" s="225" t="n">
        <v>0.38</v>
      </c>
      <c r="F28" s="218"/>
    </row>
    <row collapsed="false" customFormat="false" customHeight="false" hidden="false" ht="15.6" outlineLevel="0" r="29">
      <c r="A29" s="219" t="s">
        <v>181</v>
      </c>
      <c r="B29" s="214"/>
      <c r="C29" s="222" t="n">
        <v>140</v>
      </c>
      <c r="D29" s="221" t="n">
        <v>93875</v>
      </c>
      <c r="E29" s="225" t="n">
        <v>0.38</v>
      </c>
      <c r="F29" s="218"/>
    </row>
    <row collapsed="false" customFormat="false" customHeight="false" hidden="false" ht="15.6" outlineLevel="0" r="30">
      <c r="A30" s="219" t="s">
        <v>182</v>
      </c>
      <c r="B30" s="214"/>
      <c r="C30" s="222" t="n">
        <v>160</v>
      </c>
      <c r="D30" s="221" t="n">
        <v>104721</v>
      </c>
      <c r="E30" s="225" t="n">
        <v>0.38</v>
      </c>
      <c r="F30" s="218"/>
    </row>
    <row collapsed="false" customFormat="false" customHeight="false" hidden="false" ht="15.6" outlineLevel="0" r="31">
      <c r="A31" s="219"/>
      <c r="B31" s="214"/>
      <c r="C31" s="222" t="n">
        <v>180</v>
      </c>
      <c r="D31" s="221" t="n">
        <v>115912</v>
      </c>
      <c r="E31" s="225" t="n">
        <v>0.38</v>
      </c>
      <c r="F31" s="218"/>
    </row>
    <row collapsed="false" customFormat="false" customHeight="false" hidden="false" ht="15.6" outlineLevel="0" r="32">
      <c r="A32" s="219"/>
      <c r="B32" s="214"/>
      <c r="C32" s="223" t="n">
        <v>200</v>
      </c>
      <c r="D32" s="224" t="n">
        <v>125953</v>
      </c>
      <c r="E32" s="225" t="n">
        <v>0.38</v>
      </c>
      <c r="F32" s="218"/>
    </row>
  </sheetData>
  <mergeCells count="8">
    <mergeCell ref="B1:C1"/>
    <mergeCell ref="B2:B8"/>
    <mergeCell ref="B9:C9"/>
    <mergeCell ref="B10:B16"/>
    <mergeCell ref="B17:C17"/>
    <mergeCell ref="B18:B24"/>
    <mergeCell ref="B25:C25"/>
    <mergeCell ref="B26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false" max="9" min="9" style="33" width="19.9948979591837"/>
    <col collapsed="false" hidden="false" max="1022" min="10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I1" s="53" t="s">
        <v>67</v>
      </c>
      <c r="J1" s="54"/>
      <c r="K1" s="54"/>
      <c r="L1" s="54"/>
    </row>
    <row collapsed="false" customFormat="false" customHeight="true" hidden="false" ht="36.75" outlineLevel="0" r="2">
      <c r="A2" s="55" t="s">
        <v>186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62.4" outlineLevel="0" r="3">
      <c r="A3" s="56" t="s">
        <v>187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226" t="s">
        <v>73</v>
      </c>
      <c r="H3" s="61" t="s">
        <v>74</v>
      </c>
      <c r="I3" s="197" t="s">
        <v>75</v>
      </c>
      <c r="J3" s="114" t="s">
        <v>85</v>
      </c>
    </row>
    <row collapsed="false" customFormat="false" customHeight="true" hidden="false" ht="22.2" outlineLevel="0" r="4">
      <c r="A4" s="141"/>
      <c r="B4" s="142" t="s">
        <v>188</v>
      </c>
      <c r="C4" s="143" t="s">
        <v>111</v>
      </c>
      <c r="D4" s="85" t="n">
        <v>80</v>
      </c>
      <c r="E4" s="144" t="n">
        <v>31704</v>
      </c>
      <c r="F4" s="145" t="n">
        <f aca="false">ROUND(E4*(1+'Wildberries (РРЦ)'!$D$2),0)</f>
        <v>31704</v>
      </c>
      <c r="G4" s="227" t="n">
        <v>0.26</v>
      </c>
      <c r="H4" s="88" t="n">
        <f aca="false">F4*(1-G4)</f>
        <v>23460.96</v>
      </c>
      <c r="I4" s="200" t="n">
        <f aca="false">('TerapiaNEW_opt '!C27*(1-'TerapiaNEW_opt '!$F$26)*(1-'TerapiaNEW_opt '!D27))/(IF(AND('Категория(опт)'!$B$6="с НДС"),1,IF(AND('Категория(опт)'!$B$6="без НДС"),1.2,"")))</f>
        <v>16131.975</v>
      </c>
      <c r="O4" s="92"/>
    </row>
    <row collapsed="false" customFormat="false" customHeight="true" hidden="false" ht="22.2" outlineLevel="0" r="5">
      <c r="A5" s="82" t="s">
        <v>189</v>
      </c>
      <c r="B5" s="142"/>
      <c r="C5" s="143"/>
      <c r="D5" s="93" t="n">
        <v>90</v>
      </c>
      <c r="E5" s="152" t="n">
        <v>34712</v>
      </c>
      <c r="F5" s="153" t="n">
        <f aca="false">ROUND(E5*(1+'Wildberries (РРЦ)'!$D$2),0)</f>
        <v>34712</v>
      </c>
      <c r="G5" s="227" t="n">
        <v>0.26</v>
      </c>
      <c r="H5" s="95" t="n">
        <f aca="false">F5*(1-G5)</f>
        <v>25686.88</v>
      </c>
      <c r="I5" s="202" t="n">
        <f aca="false">('TerapiaNEW_opt '!C28*(1-'TerapiaNEW_opt '!$F$26)*(1-'TerapiaNEW_opt '!D28))/(IF(AND('Категория(опт)'!$B$6="с НДС"),1,IF(AND('Категория(опт)'!$B$6="без НДС"),1.2,"")))</f>
        <v>17662.74</v>
      </c>
      <c r="O5" s="92"/>
    </row>
    <row collapsed="false" customFormat="false" customHeight="true" hidden="false" ht="22.2" outlineLevel="0" r="6">
      <c r="A6" s="82" t="s">
        <v>190</v>
      </c>
      <c r="B6" s="142"/>
      <c r="C6" s="143"/>
      <c r="D6" s="93" t="n">
        <v>120</v>
      </c>
      <c r="E6" s="152" t="n">
        <v>43205</v>
      </c>
      <c r="F6" s="153" t="n">
        <f aca="false">ROUND(E6*(1+'Wildberries (РРЦ)'!$D$2),0)</f>
        <v>43205</v>
      </c>
      <c r="G6" s="227" t="n">
        <v>0.26</v>
      </c>
      <c r="H6" s="95" t="n">
        <f aca="false">F6*(1-G6)</f>
        <v>31971.7</v>
      </c>
      <c r="I6" s="202" t="n">
        <f aca="false">('TerapiaNEW_opt '!C29*(1-'TerapiaNEW_opt '!$F$26)*(1-'TerapiaNEW_opt '!D29))/(IF(AND('Категория(опт)'!$B$6="с НДС"),1,IF(AND('Категория(опт)'!$B$6="без НДС"),1.2,"")))</f>
        <v>21984.465</v>
      </c>
      <c r="O6" s="92"/>
    </row>
    <row collapsed="false" customFormat="false" customHeight="true" hidden="false" ht="22.2" outlineLevel="0" r="7">
      <c r="A7" s="82" t="s">
        <v>191</v>
      </c>
      <c r="B7" s="142"/>
      <c r="C7" s="143"/>
      <c r="D7" s="159" t="n">
        <v>140</v>
      </c>
      <c r="E7" s="152" t="n">
        <v>49783</v>
      </c>
      <c r="F7" s="153" t="n">
        <f aca="false">ROUND(E7*(1+'Wildberries (РРЦ)'!$D$2),0)</f>
        <v>49783</v>
      </c>
      <c r="G7" s="227" t="n">
        <v>0.26</v>
      </c>
      <c r="H7" s="95" t="n">
        <f aca="false">F7*(1-G7)</f>
        <v>36839.42</v>
      </c>
      <c r="I7" s="202" t="n">
        <f aca="false">('TerapiaNEW_opt '!C30*(1-'TerapiaNEW_opt '!$F$26)*(1-'TerapiaNEW_opt '!D30))/(IF(AND('Категория(опт)'!$B$6="с НДС"),1,IF(AND('Категория(опт)'!$B$6="без НДС"),1.2,"")))</f>
        <v>25330.485</v>
      </c>
      <c r="O7" s="92"/>
    </row>
    <row collapsed="false" customFormat="false" customHeight="true" hidden="false" ht="22.2" outlineLevel="0" r="8">
      <c r="A8" s="82" t="s">
        <v>128</v>
      </c>
      <c r="B8" s="142"/>
      <c r="C8" s="143"/>
      <c r="D8" s="160" t="n">
        <v>160</v>
      </c>
      <c r="E8" s="161" t="n">
        <v>56020</v>
      </c>
      <c r="F8" s="162" t="n">
        <f aca="false">ROUND(E8*(1+'Wildberries (РРЦ)'!$D$2),0)</f>
        <v>56020</v>
      </c>
      <c r="G8" s="228" t="n">
        <v>0.26</v>
      </c>
      <c r="H8" s="103" t="n">
        <f aca="false">F8*(1-G8)</f>
        <v>41454.8</v>
      </c>
      <c r="I8" s="204" t="n">
        <f aca="false">('TerapiaNEW_opt '!C31*(1-'TerapiaNEW_opt '!$F$26)*(1-'TerapiaNEW_opt '!D31))/(IF(AND('Категория(опт)'!$B$6="с НДС"),1,IF(AND('Категория(опт)'!$B$6="без НДС"),1.2,"")))</f>
        <v>28494.24</v>
      </c>
      <c r="O8" s="92"/>
    </row>
    <row collapsed="false" customFormat="false" customHeight="true" hidden="false" ht="22.2" outlineLevel="0" r="9">
      <c r="A9" s="82" t="s">
        <v>98</v>
      </c>
      <c r="B9" s="142"/>
      <c r="C9" s="143"/>
      <c r="D9" s="159" t="n">
        <v>180</v>
      </c>
      <c r="E9" s="152" t="n">
        <v>61742</v>
      </c>
      <c r="F9" s="153" t="n">
        <f aca="false">ROUND(E9*(1+'Wildberries (РРЦ)'!$D$2),0)</f>
        <v>61742</v>
      </c>
      <c r="G9" s="227" t="n">
        <v>0.26</v>
      </c>
      <c r="H9" s="95" t="n">
        <f aca="false">F9*(1-G9)</f>
        <v>45689.08</v>
      </c>
      <c r="I9" s="202" t="n">
        <f aca="false">('TerapiaNEW_opt '!C32*(1-'TerapiaNEW_opt '!$F$26)*(1-'TerapiaNEW_opt '!D32))/(IF(AND('Категория(опт)'!$B$6="с НДС"),1,IF(AND('Категория(опт)'!$B$6="без НДС"),1.2,"")))</f>
        <v>31415.7</v>
      </c>
      <c r="O9" s="92"/>
    </row>
    <row collapsed="false" customFormat="false" customHeight="true" hidden="false" ht="22.2" outlineLevel="0" r="10">
      <c r="A10" s="117"/>
      <c r="B10" s="142"/>
      <c r="C10" s="143"/>
      <c r="D10" s="159" t="n">
        <v>200</v>
      </c>
      <c r="E10" s="152" t="n">
        <v>68304</v>
      </c>
      <c r="F10" s="153" t="n">
        <f aca="false">ROUND(E10*(1+'Wildberries (РРЦ)'!$D$2),0)</f>
        <v>68304</v>
      </c>
      <c r="G10" s="227" t="n">
        <v>0.26</v>
      </c>
      <c r="H10" s="95" t="n">
        <f aca="false">F10*(1-G10)</f>
        <v>50544.96</v>
      </c>
      <c r="I10" s="202" t="n">
        <f aca="false">('TerapiaNEW_opt '!C33*(1-'TerapiaNEW_opt '!$F$26)*(1-'TerapiaNEW_opt '!D33))/(IF(AND('Категория(опт)'!$B$6="с НДС"),1,IF(AND('Категория(опт)'!$B$6="без НДС"),1.2,"")))</f>
        <v>34754.325</v>
      </c>
      <c r="O10" s="92"/>
    </row>
    <row collapsed="false" customFormat="false" customHeight="true" hidden="false" ht="35.25" outlineLevel="0" r="11">
      <c r="A11" s="56" t="s">
        <v>192</v>
      </c>
      <c r="B11" s="57" t="s">
        <v>70</v>
      </c>
      <c r="C11" s="136" t="s">
        <v>71</v>
      </c>
      <c r="D11" s="136"/>
      <c r="E11" s="58" t="s">
        <v>72</v>
      </c>
      <c r="F11" s="58" t="s">
        <v>72</v>
      </c>
      <c r="G11" s="226" t="s">
        <v>73</v>
      </c>
      <c r="H11" s="61" t="s">
        <v>74</v>
      </c>
      <c r="I11" s="197" t="s">
        <v>75</v>
      </c>
    </row>
    <row collapsed="false" customFormat="false" customHeight="true" hidden="false" ht="15" outlineLevel="0" r="12">
      <c r="A12" s="141"/>
      <c r="B12" s="229" t="s">
        <v>193</v>
      </c>
      <c r="C12" s="198" t="s">
        <v>111</v>
      </c>
      <c r="D12" s="85" t="n">
        <v>80</v>
      </c>
      <c r="E12" s="144" t="n">
        <v>23196</v>
      </c>
      <c r="F12" s="145" t="n">
        <f aca="false">ROUND(E12*(1+'Wildberries (РРЦ)'!$D$2),0)</f>
        <v>23196</v>
      </c>
      <c r="G12" s="146" t="n">
        <v>0.365</v>
      </c>
      <c r="H12" s="88" t="n">
        <f aca="false">F12*(1-G12)</f>
        <v>14729.46</v>
      </c>
      <c r="I12" s="200" t="n">
        <f aca="false">('TerapiaNEW_opt '!C3*(1-'TerapiaNEW_opt '!$E$1)*(1-'TerapiaNEW_opt '!D3)/(IF(AND('Категория(опт)'!$B$6="с НДС"),1,IF(AND('Категория(опт)'!$B$6="без НДС"),1.2,""))))</f>
        <v>11309.2704</v>
      </c>
      <c r="O12" s="92"/>
    </row>
    <row collapsed="false" customFormat="false" customHeight="true" hidden="false" ht="15.75" outlineLevel="0" r="13">
      <c r="A13" s="82" t="s">
        <v>194</v>
      </c>
      <c r="B13" s="229"/>
      <c r="C13" s="198"/>
      <c r="D13" s="93" t="n">
        <v>90</v>
      </c>
      <c r="E13" s="152" t="n">
        <v>25873</v>
      </c>
      <c r="F13" s="153" t="n">
        <f aca="false">ROUND(E13*(1+'Wildberries (РРЦ)'!$D$2),0)</f>
        <v>25873</v>
      </c>
      <c r="G13" s="146" t="n">
        <v>0.365</v>
      </c>
      <c r="H13" s="95" t="n">
        <f aca="false">F13*(1-G13)</f>
        <v>16429.355</v>
      </c>
      <c r="I13" s="202" t="n">
        <f aca="false">('TerapiaNEW_opt '!C4*(1-'TerapiaNEW_opt '!$E$1)*(1-'TerapiaNEW_opt '!D4)/(IF(AND('Категория(опт)'!$B$6="с НДС"),1,IF(AND('Категория(опт)'!$B$6="без НДС"),1.2,""))))</f>
        <v>12578.8032</v>
      </c>
      <c r="O13" s="92"/>
    </row>
    <row collapsed="false" customFormat="false" customHeight="true" hidden="false" ht="15.75" outlineLevel="0" r="14">
      <c r="A14" s="82" t="s">
        <v>195</v>
      </c>
      <c r="B14" s="229"/>
      <c r="C14" s="198"/>
      <c r="D14" s="93" t="n">
        <v>120</v>
      </c>
      <c r="E14" s="152" t="n">
        <v>32831</v>
      </c>
      <c r="F14" s="153" t="n">
        <f aca="false">ROUND(E14*(1+'Wildberries (РРЦ)'!$D$2),0)</f>
        <v>32831</v>
      </c>
      <c r="G14" s="146" t="n">
        <v>0.365</v>
      </c>
      <c r="H14" s="95" t="n">
        <f aca="false">F14*(1-G14)</f>
        <v>20847.685</v>
      </c>
      <c r="I14" s="202" t="n">
        <f aca="false">('TerapiaNEW_opt '!C5*(1-'TerapiaNEW_opt '!$E$1)*(1-'TerapiaNEW_opt '!D5)/(IF(AND('Категория(опт)'!$B$6="с НДС"),1,IF(AND('Категория(опт)'!$B$6="без НДС"),1.2,""))))</f>
        <v>15989.3568</v>
      </c>
      <c r="O14" s="92"/>
    </row>
    <row collapsed="false" customFormat="false" customHeight="false" hidden="false" ht="15.65" outlineLevel="0" r="15">
      <c r="A15" s="82" t="s">
        <v>191</v>
      </c>
      <c r="B15" s="229"/>
      <c r="C15" s="198"/>
      <c r="D15" s="159" t="n">
        <v>140</v>
      </c>
      <c r="E15" s="152" t="n">
        <v>36140</v>
      </c>
      <c r="F15" s="153" t="n">
        <f aca="false">ROUND(E15*(1+'Wildberries (РРЦ)'!$D$2),0)</f>
        <v>36140</v>
      </c>
      <c r="G15" s="146" t="n">
        <v>0.365</v>
      </c>
      <c r="H15" s="95" t="n">
        <f aca="false">F15*(1-G15)</f>
        <v>22948.9</v>
      </c>
      <c r="I15" s="202" t="n">
        <f aca="false">('TerapiaNEW_opt '!C6*(1-'TerapiaNEW_opt '!$E$1)*(1-'TerapiaNEW_opt '!D6)/(IF(AND('Категория(опт)'!$B$6="с НДС"),1,IF(AND('Категория(опт)'!$B$6="без НДС"),1.2,""))))</f>
        <v>17600.1408</v>
      </c>
      <c r="O15" s="92"/>
    </row>
    <row collapsed="false" customFormat="false" customHeight="false" hidden="false" ht="15.65" outlineLevel="0" r="16">
      <c r="A16" s="82" t="s">
        <v>128</v>
      </c>
      <c r="B16" s="229"/>
      <c r="C16" s="198"/>
      <c r="D16" s="160" t="n">
        <v>160</v>
      </c>
      <c r="E16" s="161" t="n">
        <v>40536</v>
      </c>
      <c r="F16" s="162" t="n">
        <f aca="false">ROUND(E16*(1+'Wildberries (РРЦ)'!$D$2),0)</f>
        <v>40536</v>
      </c>
      <c r="G16" s="203" t="n">
        <v>0.365</v>
      </c>
      <c r="H16" s="103" t="n">
        <f aca="false">F16*(1-G16)</f>
        <v>25740.36</v>
      </c>
      <c r="I16" s="204" t="n">
        <f aca="false">('TerapiaNEW_opt '!C7*(1-'TerapiaNEW_opt '!$E$1)*(1-'TerapiaNEW_opt '!D7)/(IF(AND('Категория(опт)'!$B$6="с НДС"),1,IF(AND('Категория(опт)'!$B$6="без НДС"),1.2,""))))</f>
        <v>19769.5584</v>
      </c>
      <c r="O16" s="92"/>
    </row>
    <row collapsed="false" customFormat="false" customHeight="false" hidden="false" ht="15.65" outlineLevel="0" r="17">
      <c r="A17" s="82" t="s">
        <v>174</v>
      </c>
      <c r="B17" s="229"/>
      <c r="C17" s="198"/>
      <c r="D17" s="159" t="n">
        <v>180</v>
      </c>
      <c r="E17" s="152" t="n">
        <v>45921</v>
      </c>
      <c r="F17" s="153" t="n">
        <f aca="false">ROUND(E17*(1+'Wildberries (РРЦ)'!$D$2),0)</f>
        <v>45921</v>
      </c>
      <c r="G17" s="146" t="n">
        <v>0.365</v>
      </c>
      <c r="H17" s="95" t="n">
        <f aca="false">F17*(1-G17)</f>
        <v>29159.835</v>
      </c>
      <c r="I17" s="202" t="n">
        <f aca="false">('TerapiaNEW_opt '!C8*(1-'TerapiaNEW_opt '!$E$1)*(1-'TerapiaNEW_opt '!D8)/(IF(AND('Категория(опт)'!$B$6="с НДС"),1,IF(AND('Категория(опт)'!$B$6="без НДС"),1.2,""))))</f>
        <v>22381.5744</v>
      </c>
      <c r="O17" s="92"/>
    </row>
    <row collapsed="false" customFormat="false" customHeight="false" hidden="false" ht="15.65" outlineLevel="0" r="18">
      <c r="A18" s="82"/>
      <c r="B18" s="229"/>
      <c r="C18" s="198"/>
      <c r="D18" s="205" t="n">
        <v>200</v>
      </c>
      <c r="E18" s="230" t="n">
        <v>49068</v>
      </c>
      <c r="F18" s="231" t="n">
        <f aca="false">ROUND(E18*(1+'Wildberries (РРЦ)'!$D$2),0)</f>
        <v>49068</v>
      </c>
      <c r="G18" s="232" t="n">
        <v>0.365</v>
      </c>
      <c r="H18" s="110" t="n">
        <f aca="false">F18*(1-G18)</f>
        <v>31158.18</v>
      </c>
      <c r="I18" s="207" t="n">
        <f aca="false">('TerapiaNEW_opt '!C9*(1-'TerapiaNEW_opt '!$E$1)*(1-'TerapiaNEW_opt '!D9)/(IF(AND('Категория(опт)'!$B$6="с НДС"),1,IF(AND('Категория(опт)'!$B$6="без НДС"),1.2,""))))</f>
        <v>23989.4208</v>
      </c>
      <c r="O18" s="92"/>
    </row>
    <row collapsed="false" customFormat="false" customHeight="true" hidden="false" ht="29.85" outlineLevel="0" r="19">
      <c r="A19" s="56" t="s">
        <v>196</v>
      </c>
      <c r="B19" s="57" t="s">
        <v>70</v>
      </c>
      <c r="C19" s="136" t="s">
        <v>71</v>
      </c>
      <c r="D19" s="136"/>
      <c r="E19" s="58" t="s">
        <v>72</v>
      </c>
      <c r="F19" s="58" t="s">
        <v>72</v>
      </c>
      <c r="G19" s="226" t="s">
        <v>73</v>
      </c>
      <c r="H19" s="61" t="s">
        <v>74</v>
      </c>
      <c r="I19" s="197" t="s">
        <v>75</v>
      </c>
      <c r="O19" s="92"/>
    </row>
    <row collapsed="false" customFormat="false" customHeight="true" hidden="false" ht="15" outlineLevel="0" r="20">
      <c r="A20" s="82"/>
      <c r="B20" s="176" t="s">
        <v>197</v>
      </c>
      <c r="C20" s="143" t="s">
        <v>111</v>
      </c>
      <c r="D20" s="85" t="n">
        <v>80</v>
      </c>
      <c r="E20" s="144" t="n">
        <v>28600</v>
      </c>
      <c r="F20" s="145" t="n">
        <f aca="false">ROUND(E20*(1+'Wildberries (РРЦ)'!$D$2),0)</f>
        <v>28600</v>
      </c>
      <c r="G20" s="87" t="n">
        <v>0.37</v>
      </c>
      <c r="H20" s="88" t="n">
        <f aca="false">F20*(1-G20)</f>
        <v>18018</v>
      </c>
      <c r="I20" s="200" t="n">
        <f aca="false">('TerapiaNEW_opt '!C11*(1-'TerapiaNEW_opt '!$E$1)*(1-'TerapiaNEW_opt '!D11)/(IF(AND('Категория(опт)'!$B$6="с НДС"),1,IF(AND('Категория(опт)'!$B$6="без НДС"),1.2,""))))</f>
        <v>13110.4272</v>
      </c>
      <c r="O20" s="92"/>
    </row>
    <row collapsed="false" customFormat="false" customHeight="false" hidden="false" ht="15.65" outlineLevel="0" r="21">
      <c r="A21" s="82" t="s">
        <v>194</v>
      </c>
      <c r="B21" s="176"/>
      <c r="C21" s="143"/>
      <c r="D21" s="93" t="n">
        <v>90</v>
      </c>
      <c r="E21" s="152" t="n">
        <v>30261</v>
      </c>
      <c r="F21" s="153" t="n">
        <f aca="false">ROUND(E21*(1+'Wildberries (РРЦ)'!$D$2),0)</f>
        <v>30261</v>
      </c>
      <c r="G21" s="77" t="n">
        <v>0.37</v>
      </c>
      <c r="H21" s="95" t="n">
        <f aca="false">F21*(1-G21)</f>
        <v>19064.43</v>
      </c>
      <c r="I21" s="202" t="n">
        <f aca="false">('TerapiaNEW_opt '!C12*(1-'TerapiaNEW_opt '!$E$1)*(1-'TerapiaNEW_opt '!D12)/(IF(AND('Категория(опт)'!$B$6="с НДС"),1,IF(AND('Категория(опт)'!$B$6="без НДС"),1.2,""))))</f>
        <v>13884.0224</v>
      </c>
      <c r="O21" s="92"/>
    </row>
    <row collapsed="false" customFormat="false" customHeight="false" hidden="false" ht="15.65" outlineLevel="0" r="22">
      <c r="A22" s="82" t="s">
        <v>195</v>
      </c>
      <c r="B22" s="176"/>
      <c r="C22" s="143"/>
      <c r="D22" s="93" t="n">
        <v>120</v>
      </c>
      <c r="E22" s="152" t="n">
        <v>39172</v>
      </c>
      <c r="F22" s="153" t="n">
        <f aca="false">ROUND(E22*(1+'Wildberries (РРЦ)'!$D$2),0)</f>
        <v>39172</v>
      </c>
      <c r="G22" s="77" t="n">
        <v>0.37</v>
      </c>
      <c r="H22" s="95" t="n">
        <f aca="false">F22*(1-G22)</f>
        <v>24678.36</v>
      </c>
      <c r="I22" s="202" t="n">
        <f aca="false">('TerapiaNEW_opt '!C13*(1-'TerapiaNEW_opt '!$E$1)*(1-'TerapiaNEW_opt '!D13)/(IF(AND('Категория(опт)'!$B$6="с НДС"),1,IF(AND('Категория(опт)'!$B$6="без НДС"),1.2,""))))</f>
        <v>18032.2128</v>
      </c>
      <c r="O22" s="92"/>
    </row>
    <row collapsed="false" customFormat="false" customHeight="false" hidden="false" ht="15.65" outlineLevel="0" r="23">
      <c r="A23" s="82" t="s">
        <v>191</v>
      </c>
      <c r="B23" s="176"/>
      <c r="C23" s="143"/>
      <c r="D23" s="159" t="n">
        <v>140</v>
      </c>
      <c r="E23" s="152" t="n">
        <v>45106</v>
      </c>
      <c r="F23" s="153" t="n">
        <f aca="false">ROUND(E23*(1+'Wildberries (РРЦ)'!$D$2),0)</f>
        <v>45106</v>
      </c>
      <c r="G23" s="77" t="n">
        <v>0.37</v>
      </c>
      <c r="H23" s="95" t="n">
        <f aca="false">F23*(1-G23)</f>
        <v>28416.78</v>
      </c>
      <c r="I23" s="202" t="n">
        <f aca="false">('TerapiaNEW_opt '!C14*(1-'TerapiaNEW_opt '!$E$1)*(1-'TerapiaNEW_opt '!D14)/(IF(AND('Категория(опт)'!$B$6="с НДС"),1,IF(AND('Категория(опт)'!$B$6="без НДС"),1.2,""))))</f>
        <v>20815.8608</v>
      </c>
      <c r="O23" s="92"/>
    </row>
    <row collapsed="false" customFormat="false" customHeight="false" hidden="false" ht="15.65" outlineLevel="0" r="24">
      <c r="A24" s="82" t="s">
        <v>128</v>
      </c>
      <c r="B24" s="176"/>
      <c r="C24" s="143"/>
      <c r="D24" s="160" t="n">
        <v>160</v>
      </c>
      <c r="E24" s="161" t="n">
        <v>50228</v>
      </c>
      <c r="F24" s="162" t="n">
        <f aca="false">ROUND(E24*(1+'Wildberries (РРЦ)'!$D$2),0)</f>
        <v>50228</v>
      </c>
      <c r="G24" s="233" t="n">
        <v>0.37</v>
      </c>
      <c r="H24" s="103" t="n">
        <f aca="false">F24*(1-G24)</f>
        <v>31643.64</v>
      </c>
      <c r="I24" s="204" t="n">
        <f aca="false">('TerapiaNEW_opt '!C15*(1-'TerapiaNEW_opt '!$E$1)*(1-'TerapiaNEW_opt '!D15)/(IF(AND('Категория(опт)'!$B$6="с НДС"),1,IF(AND('Категория(опт)'!$B$6="без НДС"),1.2,""))))</f>
        <v>23108.44</v>
      </c>
      <c r="O24" s="92"/>
    </row>
    <row collapsed="false" customFormat="false" customHeight="false" hidden="false" ht="15.65" outlineLevel="0" r="25">
      <c r="A25" s="82" t="s">
        <v>98</v>
      </c>
      <c r="B25" s="176"/>
      <c r="C25" s="143"/>
      <c r="D25" s="159" t="n">
        <v>180</v>
      </c>
      <c r="E25" s="152" t="n">
        <v>54709</v>
      </c>
      <c r="F25" s="153" t="n">
        <f aca="false">ROUND(E25*(1+'Wildberries (РРЦ)'!$D$2),0)</f>
        <v>54709</v>
      </c>
      <c r="G25" s="77" t="n">
        <v>0.37</v>
      </c>
      <c r="H25" s="95" t="n">
        <f aca="false">F25*(1-G25)</f>
        <v>34466.67</v>
      </c>
      <c r="I25" s="202" t="n">
        <f aca="false">('TerapiaNEW_opt '!C16*(1-'TerapiaNEW_opt '!$E$1)*(1-'TerapiaNEW_opt '!D16)/(IF(AND('Категория(опт)'!$B$6="с НДС"),1,IF(AND('Категория(опт)'!$B$6="без НДС"),1.2,""))))</f>
        <v>25237.792</v>
      </c>
      <c r="O25" s="92"/>
    </row>
    <row collapsed="false" customFormat="false" customHeight="false" hidden="false" ht="15.65" outlineLevel="0" r="26">
      <c r="A26" s="117"/>
      <c r="B26" s="176"/>
      <c r="C26" s="143"/>
      <c r="D26" s="159" t="n">
        <v>200</v>
      </c>
      <c r="E26" s="152" t="n">
        <v>59484</v>
      </c>
      <c r="F26" s="153" t="n">
        <f aca="false">ROUND(E26*(1+'Wildberries (РРЦ)'!$D$2),0)</f>
        <v>59484</v>
      </c>
      <c r="G26" s="77" t="n">
        <v>0.37</v>
      </c>
      <c r="H26" s="95" t="n">
        <f aca="false">F26*(1-G26)</f>
        <v>37474.92</v>
      </c>
      <c r="I26" s="202" t="n">
        <f aca="false">('TerapiaNEW_opt '!C17*(1-'TerapiaNEW_opt '!$E$1)*(1-'TerapiaNEW_opt '!D17)/(IF(AND('Категория(опт)'!$B$6="с НДС"),1,IF(AND('Категория(опт)'!$B$6="без НДС"),1.2,""))))</f>
        <v>27375.0048</v>
      </c>
      <c r="O26" s="92"/>
    </row>
    <row collapsed="false" customFormat="false" customHeight="true" hidden="false" ht="29.85" outlineLevel="0" r="27">
      <c r="A27" s="56" t="s">
        <v>198</v>
      </c>
      <c r="B27" s="57" t="s">
        <v>70</v>
      </c>
      <c r="C27" s="136" t="s">
        <v>71</v>
      </c>
      <c r="D27" s="136"/>
      <c r="E27" s="58" t="s">
        <v>72</v>
      </c>
      <c r="F27" s="58" t="s">
        <v>72</v>
      </c>
      <c r="G27" s="226" t="s">
        <v>73</v>
      </c>
      <c r="H27" s="61" t="s">
        <v>74</v>
      </c>
      <c r="I27" s="197" t="s">
        <v>75</v>
      </c>
      <c r="O27" s="92"/>
    </row>
    <row collapsed="false" customFormat="false" customHeight="true" hidden="false" ht="18" outlineLevel="0" r="28">
      <c r="A28" s="115"/>
      <c r="B28" s="116" t="s">
        <v>199</v>
      </c>
      <c r="C28" s="84" t="s">
        <v>111</v>
      </c>
      <c r="D28" s="93" t="n">
        <v>80</v>
      </c>
      <c r="E28" s="152" t="n">
        <v>43367</v>
      </c>
      <c r="F28" s="153" t="n">
        <f aca="false">ROUND(E28*(1+'Wildberries (РРЦ)'!$D$2),0)</f>
        <v>43367</v>
      </c>
      <c r="G28" s="154" t="n">
        <v>0.655</v>
      </c>
      <c r="H28" s="95" t="n">
        <f aca="false">F28*(1-G28)</f>
        <v>14961.615</v>
      </c>
      <c r="I28" s="202" t="n">
        <f aca="false">('TerapiaNEW_opt '!C19*(1-'TerapiaNEW_opt '!$E$1)*(1-'TerapiaNEW_opt '!D19)*(1-'TerapiaNEW_opt '!E19))/(IF(AND('Категория(опт)'!$B$6="с НДС"),1,IF(AND('Категория(опт)'!$B$6="без НДС"),1.2,"")))</f>
        <v>12610.3824</v>
      </c>
      <c r="O28" s="92"/>
    </row>
    <row collapsed="false" customFormat="false" customHeight="true" hidden="false" ht="18" outlineLevel="0" r="29">
      <c r="A29" s="82" t="s">
        <v>200</v>
      </c>
      <c r="B29" s="116"/>
      <c r="C29" s="84"/>
      <c r="D29" s="93" t="n">
        <v>90</v>
      </c>
      <c r="E29" s="152" t="n">
        <v>46638</v>
      </c>
      <c r="F29" s="153" t="n">
        <f aca="false">ROUND(E29*(1+'Wildberries (РРЦ)'!$D$2),0)</f>
        <v>46638</v>
      </c>
      <c r="G29" s="154" t="n">
        <v>0.655</v>
      </c>
      <c r="H29" s="95" t="n">
        <f aca="false">F29*(1-G29)</f>
        <v>16090.11</v>
      </c>
      <c r="I29" s="202" t="n">
        <f aca="false">('TerapiaNEW_opt '!C20*(1-'TerapiaNEW_opt '!$E$1)*(1-'TerapiaNEW_opt '!D20)*(1-'TerapiaNEW_opt '!E20))/(IF(AND('Категория(опт)'!$B$6="с НДС"),1,IF(AND('Категория(опт)'!$B$6="без НДС"),1.2,"")))</f>
        <v>13539.1536</v>
      </c>
      <c r="O29" s="92"/>
    </row>
    <row collapsed="false" customFormat="false" customHeight="true" hidden="false" ht="18" outlineLevel="0" r="30">
      <c r="A30" s="82" t="s">
        <v>195</v>
      </c>
      <c r="B30" s="116"/>
      <c r="C30" s="84"/>
      <c r="D30" s="93" t="n">
        <v>120</v>
      </c>
      <c r="E30" s="152" t="n">
        <v>60781</v>
      </c>
      <c r="F30" s="153" t="n">
        <f aca="false">ROUND(E30*(1+'Wildberries (РРЦ)'!$D$2),0)</f>
        <v>60781</v>
      </c>
      <c r="G30" s="154" t="n">
        <v>0.655</v>
      </c>
      <c r="H30" s="95" t="n">
        <f aca="false">F30*(1-G30)</f>
        <v>20969.445</v>
      </c>
      <c r="I30" s="202" t="n">
        <f aca="false">('TerapiaNEW_opt '!C21*(1-'TerapiaNEW_opt '!$E$1)*(1-'TerapiaNEW_opt '!D21)*(1-'TerapiaNEW_opt '!E21))/(IF(AND('Категория(опт)'!$B$6="с НДС"),1,IF(AND('Категория(опт)'!$B$6="без НДС"),1.2,"")))</f>
        <v>17656.6488</v>
      </c>
      <c r="O30" s="92"/>
    </row>
    <row collapsed="false" customFormat="false" customHeight="true" hidden="false" ht="18" outlineLevel="0" r="31">
      <c r="A31" s="82" t="s">
        <v>191</v>
      </c>
      <c r="B31" s="116"/>
      <c r="C31" s="84"/>
      <c r="D31" s="159" t="n">
        <v>140</v>
      </c>
      <c r="E31" s="152" t="n">
        <v>68074</v>
      </c>
      <c r="F31" s="153" t="n">
        <f aca="false">ROUND(E31*(1+'Wildberries (РРЦ)'!$D$2),0)</f>
        <v>68074</v>
      </c>
      <c r="G31" s="154" t="n">
        <v>0.655</v>
      </c>
      <c r="H31" s="95" t="n">
        <f aca="false">F31*(1-G31)</f>
        <v>23485.53</v>
      </c>
      <c r="I31" s="202" t="n">
        <f aca="false">('TerapiaNEW_opt '!C22*(1-'TerapiaNEW_opt '!$E$1)*(1-'TerapiaNEW_opt '!D22)*(1-'TerapiaNEW_opt '!E22))/(IF(AND('Категория(опт)'!$B$6="с НДС"),1,IF(AND('Категория(опт)'!$B$6="без НДС"),1.2,"")))</f>
        <v>19796.9352</v>
      </c>
      <c r="O31" s="92"/>
    </row>
    <row collapsed="false" customFormat="false" customHeight="true" hidden="false" ht="18" outlineLevel="0" r="32">
      <c r="A32" s="82" t="s">
        <v>128</v>
      </c>
      <c r="B32" s="116"/>
      <c r="C32" s="84"/>
      <c r="D32" s="160" t="n">
        <v>160</v>
      </c>
      <c r="E32" s="161" t="n">
        <v>81415</v>
      </c>
      <c r="F32" s="162" t="n">
        <f aca="false">ROUND(E32*(1+'Wildberries (РРЦ)'!$D$2),0)</f>
        <v>81415</v>
      </c>
      <c r="G32" s="163" t="n">
        <v>0.655</v>
      </c>
      <c r="H32" s="103" t="n">
        <f aca="false">F32*(1-G32)</f>
        <v>28088.175</v>
      </c>
      <c r="I32" s="204" t="n">
        <f aca="false">('TerapiaNEW_opt '!C23*(1-'TerapiaNEW_opt '!$E$1)*(1-'TerapiaNEW_opt '!D23)*(1-'TerapiaNEW_opt '!E23))/(IF(AND('Категория(опт)'!$B$6="с НДС"),1,IF(AND('Категория(опт)'!$B$6="без НДС"),1.2,"")))</f>
        <v>23642.5392</v>
      </c>
      <c r="O32" s="92"/>
    </row>
    <row collapsed="false" customFormat="false" customHeight="true" hidden="false" ht="18" outlineLevel="0" r="33">
      <c r="A33" s="82" t="s">
        <v>83</v>
      </c>
      <c r="B33" s="116"/>
      <c r="C33" s="84"/>
      <c r="D33" s="159" t="n">
        <v>180</v>
      </c>
      <c r="E33" s="152" t="n">
        <v>84814</v>
      </c>
      <c r="F33" s="153" t="n">
        <f aca="false">ROUND(E33*(1+'Wildberries (РРЦ)'!$D$2),0)</f>
        <v>84814</v>
      </c>
      <c r="G33" s="154" t="n">
        <v>0.655</v>
      </c>
      <c r="H33" s="95" t="n">
        <f aca="false">F33*(1-G33)</f>
        <v>29260.83</v>
      </c>
      <c r="I33" s="202" t="n">
        <f aca="false">('TerapiaNEW_opt '!C24*(1-'TerapiaNEW_opt '!$E$1)*(1-'TerapiaNEW_opt '!D24)*(1-'TerapiaNEW_opt '!E24))/(IF(AND('Категория(опт)'!$B$6="с НДС"),1,IF(AND('Категория(опт)'!$B$6="без НДС"),1.2,"")))</f>
        <v>24674.1264</v>
      </c>
      <c r="O33" s="92"/>
    </row>
    <row collapsed="false" customFormat="false" customHeight="true" hidden="false" ht="18" outlineLevel="0" r="34">
      <c r="A34" s="117"/>
      <c r="B34" s="116"/>
      <c r="C34" s="84"/>
      <c r="D34" s="159" t="n">
        <v>200</v>
      </c>
      <c r="E34" s="152" t="n">
        <v>92107</v>
      </c>
      <c r="F34" s="153" t="n">
        <f aca="false">ROUND(E34*(1+'Wildberries (РРЦ)'!$D$2),0)</f>
        <v>92107</v>
      </c>
      <c r="G34" s="154" t="n">
        <v>0.655</v>
      </c>
      <c r="H34" s="95" t="n">
        <f aca="false">F34*(1-G34)</f>
        <v>31776.915</v>
      </c>
      <c r="I34" s="202" t="n">
        <f aca="false">('TerapiaNEW_opt '!C25*(1-'TerapiaNEW_opt '!$E$1)*(1-'TerapiaNEW_opt '!D25)*(1-'TerapiaNEW_opt '!E25))/(IF(AND('Категория(опт)'!$B$6="с НДС"),1,IF(AND('Категория(опт)'!$B$6="без НДС"),1.2,"")))</f>
        <v>26802.7032</v>
      </c>
      <c r="O34" s="92"/>
    </row>
    <row collapsed="false" customFormat="false" customHeight="false" hidden="false" ht="15.25" outlineLevel="0" r="35">
      <c r="A35" s="3"/>
      <c r="B35" s="3"/>
      <c r="C35" s="3"/>
      <c r="D35" s="3"/>
      <c r="G35" s="174"/>
      <c r="H35" s="50"/>
      <c r="I35" s="50"/>
    </row>
    <row collapsed="false" customFormat="false" customHeight="false" hidden="false" ht="15.25" outlineLevel="0" r="36">
      <c r="A36" s="130" t="str">
        <f aca="false">Контакты!$B$10</f>
        <v>почта для приёма заказов</v>
      </c>
      <c r="B36" s="131" t="str">
        <f aca="false">Контакты!$C$10</f>
        <v>хххх@ххх.ru</v>
      </c>
      <c r="C36" s="43"/>
      <c r="D36" s="43"/>
      <c r="E36" s="132"/>
      <c r="F36" s="171"/>
      <c r="G36" s="174"/>
      <c r="H36" s="134"/>
      <c r="I36" s="134"/>
    </row>
    <row collapsed="false" customFormat="false" customHeight="false" hidden="false" ht="15.25" outlineLevel="0" r="37">
      <c r="A37" s="130" t="str">
        <f aca="false">Контакты!$B$12</f>
        <v>номер телефона службы сервиса</v>
      </c>
      <c r="B37" s="131" t="n">
        <f aca="false">Контакты!$C$12</f>
        <v>8800</v>
      </c>
      <c r="C37" s="43"/>
      <c r="D37" s="43"/>
      <c r="E37" s="132"/>
      <c r="F37" s="171"/>
      <c r="G37" s="174"/>
      <c r="H37" s="134"/>
      <c r="I37" s="134"/>
    </row>
    <row collapsed="false" customFormat="false" customHeight="false" hidden="false" ht="15.25" outlineLevel="0" r="38">
      <c r="A38" s="43"/>
      <c r="B38" s="43"/>
      <c r="C38" s="43"/>
      <c r="D38" s="43"/>
      <c r="E38" s="132"/>
      <c r="F38" s="171"/>
      <c r="G38" s="174"/>
      <c r="H38" s="134"/>
      <c r="I38" s="134"/>
    </row>
  </sheetData>
  <mergeCells count="14">
    <mergeCell ref="J1:L1"/>
    <mergeCell ref="A2:I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38" man="true" max="16383" min="0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3" view="pageBreakPreview" windowProtection="false" workbookViewId="0" zoomScale="100" zoomScaleNormal="100" zoomScalePageLayoutView="100">
      <selection activeCell="F26" activeCellId="0" pane="topLeft" sqref="F26"/>
    </sheetView>
  </sheetViews>
  <sheetFormatPr defaultRowHeight="14.4"/>
  <cols>
    <col collapsed="false" hidden="false" max="1" min="1" style="13" width="5.3265306122449"/>
    <col collapsed="false" hidden="false" max="2" min="2" style="13" width="7.88265306122449"/>
    <col collapsed="false" hidden="false" max="3" min="3" style="234" width="14.4438775510204"/>
    <col collapsed="false" hidden="false" max="4" min="4" style="235" width="12.4438775510204"/>
    <col collapsed="false" hidden="false" max="5" min="5" style="13" width="11.1071428571429"/>
    <col collapsed="false" hidden="false" max="1025" min="6" style="13" width="9.10714285714286"/>
  </cols>
  <sheetData>
    <row collapsed="false" customFormat="false" customHeight="true" hidden="false" ht="23.4" outlineLevel="0" r="1">
      <c r="A1" s="236" t="s">
        <v>201</v>
      </c>
      <c r="B1" s="236" t="s">
        <v>202</v>
      </c>
      <c r="C1" s="237" t="s">
        <v>203</v>
      </c>
      <c r="D1" s="237"/>
      <c r="E1" s="238" t="n">
        <f aca="false">IF(AND('Категория(опт)'!$B$1="A+"),0.47,IF(AND('Категория(опт)'!$B$1="A"),0.415,IF(AND('Категория(опт)'!$B$1="B"),0.37,IF(AND('Категория(опт)'!$B$1="C"),0.32,""))))</f>
        <v>0.32</v>
      </c>
      <c r="F1" s="32"/>
    </row>
    <row collapsed="false" customFormat="false" customHeight="false" hidden="false" ht="27" outlineLevel="0" r="2">
      <c r="A2" s="236"/>
      <c r="B2" s="236"/>
      <c r="C2" s="239" t="s">
        <v>204</v>
      </c>
      <c r="D2" s="240" t="s">
        <v>205</v>
      </c>
      <c r="E2" s="241"/>
      <c r="F2" s="32"/>
    </row>
    <row collapsed="false" customFormat="false" customHeight="true" hidden="false" ht="14.4" outlineLevel="0" r="3">
      <c r="A3" s="242" t="s">
        <v>206</v>
      </c>
      <c r="B3" s="243" t="n">
        <v>80</v>
      </c>
      <c r="C3" s="244" t="n">
        <v>23099</v>
      </c>
      <c r="D3" s="245" t="n">
        <v>0.28</v>
      </c>
      <c r="E3" s="246" t="n">
        <v>0</v>
      </c>
      <c r="F3" s="32"/>
    </row>
    <row collapsed="false" customFormat="false" customHeight="false" hidden="false" ht="14.4" outlineLevel="0" r="4">
      <c r="A4" s="242"/>
      <c r="B4" s="243" t="n">
        <v>90</v>
      </c>
      <c r="C4" s="244" t="n">
        <v>25692</v>
      </c>
      <c r="D4" s="245" t="n">
        <v>0.28</v>
      </c>
      <c r="E4" s="246" t="n">
        <v>0</v>
      </c>
      <c r="F4" s="32"/>
    </row>
    <row collapsed="false" customFormat="false" customHeight="false" hidden="false" ht="14.4" outlineLevel="0" r="5">
      <c r="A5" s="242"/>
      <c r="B5" s="243" t="n">
        <v>120</v>
      </c>
      <c r="C5" s="244" t="n">
        <v>32658</v>
      </c>
      <c r="D5" s="245" t="n">
        <v>0.28</v>
      </c>
      <c r="E5" s="246" t="n">
        <v>0</v>
      </c>
      <c r="F5" s="32"/>
    </row>
    <row collapsed="false" customFormat="false" customHeight="false" hidden="false" ht="14.4" outlineLevel="0" r="6">
      <c r="A6" s="242"/>
      <c r="B6" s="243" t="n">
        <v>140</v>
      </c>
      <c r="C6" s="244" t="n">
        <v>35948</v>
      </c>
      <c r="D6" s="245" t="n">
        <v>0.28</v>
      </c>
      <c r="E6" s="246" t="n">
        <v>0</v>
      </c>
      <c r="F6" s="32"/>
    </row>
    <row collapsed="false" customFormat="false" customHeight="false" hidden="false" ht="14.4" outlineLevel="0" r="7">
      <c r="A7" s="242"/>
      <c r="B7" s="247" t="n">
        <v>160</v>
      </c>
      <c r="C7" s="248" t="n">
        <v>40379</v>
      </c>
      <c r="D7" s="245" t="n">
        <v>0.28</v>
      </c>
      <c r="E7" s="246" t="n">
        <v>0</v>
      </c>
      <c r="F7" s="32"/>
    </row>
    <row collapsed="false" customFormat="false" customHeight="false" hidden="false" ht="14.4" outlineLevel="0" r="8">
      <c r="A8" s="242"/>
      <c r="B8" s="243" t="n">
        <v>180</v>
      </c>
      <c r="C8" s="244" t="n">
        <v>45714</v>
      </c>
      <c r="D8" s="245" t="n">
        <v>0.28</v>
      </c>
      <c r="E8" s="246" t="n">
        <v>0</v>
      </c>
      <c r="F8" s="32"/>
    </row>
    <row collapsed="false" customFormat="false" customHeight="false" hidden="false" ht="15" outlineLevel="0" r="9">
      <c r="A9" s="242"/>
      <c r="B9" s="243" t="n">
        <v>200</v>
      </c>
      <c r="C9" s="244" t="n">
        <v>48998</v>
      </c>
      <c r="D9" s="245" t="n">
        <v>0.28</v>
      </c>
      <c r="E9" s="246" t="n">
        <v>0</v>
      </c>
      <c r="F9" s="32"/>
    </row>
    <row collapsed="false" customFormat="false" customHeight="true" hidden="false" ht="15" outlineLevel="0" r="10">
      <c r="A10" s="32"/>
      <c r="B10" s="32"/>
      <c r="C10" s="237" t="s">
        <v>207</v>
      </c>
      <c r="D10" s="237"/>
      <c r="E10" s="246" t="n">
        <v>0</v>
      </c>
      <c r="F10" s="32"/>
    </row>
    <row collapsed="false" customFormat="false" customHeight="true" hidden="false" ht="14.4" outlineLevel="0" r="11">
      <c r="A11" s="242" t="s">
        <v>206</v>
      </c>
      <c r="B11" s="243" t="n">
        <v>80</v>
      </c>
      <c r="C11" s="244" t="n">
        <v>28353</v>
      </c>
      <c r="D11" s="249" t="n">
        <v>0.32</v>
      </c>
      <c r="E11" s="246" t="n">
        <v>0</v>
      </c>
      <c r="F11" s="32"/>
    </row>
    <row collapsed="false" customFormat="false" customHeight="false" hidden="false" ht="14.4" outlineLevel="0" r="12">
      <c r="A12" s="242"/>
      <c r="B12" s="243" t="n">
        <v>90</v>
      </c>
      <c r="C12" s="244" t="n">
        <v>30026</v>
      </c>
      <c r="D12" s="249" t="n">
        <v>0.32</v>
      </c>
      <c r="E12" s="246" t="n">
        <v>0</v>
      </c>
      <c r="F12" s="32"/>
    </row>
    <row collapsed="false" customFormat="false" customHeight="false" hidden="false" ht="14.4" outlineLevel="0" r="13">
      <c r="A13" s="242"/>
      <c r="B13" s="243" t="n">
        <v>120</v>
      </c>
      <c r="C13" s="244" t="n">
        <v>38997</v>
      </c>
      <c r="D13" s="249" t="n">
        <v>0.32</v>
      </c>
      <c r="E13" s="246" t="n">
        <v>0</v>
      </c>
      <c r="F13" s="32"/>
    </row>
    <row collapsed="false" customFormat="false" customHeight="false" hidden="false" ht="14.4" outlineLevel="0" r="14">
      <c r="A14" s="242"/>
      <c r="B14" s="243" t="n">
        <v>140</v>
      </c>
      <c r="C14" s="244" t="n">
        <v>45017</v>
      </c>
      <c r="D14" s="249" t="n">
        <v>0.32</v>
      </c>
      <c r="E14" s="246" t="n">
        <v>0</v>
      </c>
      <c r="F14" s="32"/>
    </row>
    <row collapsed="false" customFormat="false" customHeight="false" hidden="false" ht="14.4" outlineLevel="0" r="15">
      <c r="A15" s="242"/>
      <c r="B15" s="247" t="n">
        <v>160</v>
      </c>
      <c r="C15" s="248" t="n">
        <v>49975</v>
      </c>
      <c r="D15" s="249" t="n">
        <v>0.32</v>
      </c>
      <c r="E15" s="246" t="n">
        <v>0</v>
      </c>
      <c r="F15" s="32"/>
    </row>
    <row collapsed="false" customFormat="false" customHeight="false" hidden="false" ht="14.4" outlineLevel="0" r="16">
      <c r="A16" s="242"/>
      <c r="B16" s="243" t="n">
        <v>180</v>
      </c>
      <c r="C16" s="244" t="n">
        <v>54580</v>
      </c>
      <c r="D16" s="249" t="n">
        <v>0.32</v>
      </c>
      <c r="E16" s="246" t="n">
        <v>0</v>
      </c>
      <c r="F16" s="32"/>
    </row>
    <row collapsed="false" customFormat="false" customHeight="false" hidden="false" ht="15" outlineLevel="0" r="17">
      <c r="A17" s="242"/>
      <c r="B17" s="243" t="n">
        <v>200</v>
      </c>
      <c r="C17" s="244" t="n">
        <v>59202</v>
      </c>
      <c r="D17" s="249" t="n">
        <v>0.32</v>
      </c>
      <c r="E17" s="246" t="n">
        <v>0</v>
      </c>
      <c r="F17" s="32"/>
    </row>
    <row collapsed="false" customFormat="false" customHeight="true" hidden="false" ht="15" outlineLevel="0" r="18">
      <c r="A18" s="32"/>
      <c r="B18" s="32"/>
      <c r="C18" s="237" t="s">
        <v>208</v>
      </c>
      <c r="D18" s="237"/>
      <c r="E18" s="246" t="n">
        <v>0</v>
      </c>
      <c r="F18" s="32"/>
    </row>
    <row collapsed="false" customFormat="false" customHeight="true" hidden="false" ht="14.4" outlineLevel="0" r="19">
      <c r="A19" s="242" t="s">
        <v>206</v>
      </c>
      <c r="B19" s="243" t="n">
        <v>80</v>
      </c>
      <c r="C19" s="244" t="n">
        <v>44154</v>
      </c>
      <c r="D19" s="245" t="n">
        <v>0.58</v>
      </c>
      <c r="E19" s="246" t="n">
        <v>0</v>
      </c>
      <c r="F19" s="32"/>
    </row>
    <row collapsed="false" customFormat="false" customHeight="false" hidden="false" ht="14.4" outlineLevel="0" r="20">
      <c r="A20" s="242"/>
      <c r="B20" s="243" t="n">
        <v>90</v>
      </c>
      <c r="C20" s="244" t="n">
        <v>47406</v>
      </c>
      <c r="D20" s="245" t="n">
        <v>0.58</v>
      </c>
      <c r="E20" s="246" t="n">
        <v>0</v>
      </c>
      <c r="F20" s="32"/>
    </row>
    <row collapsed="false" customFormat="false" customHeight="false" hidden="false" ht="14.4" outlineLevel="0" r="21">
      <c r="A21" s="242"/>
      <c r="B21" s="243" t="n">
        <v>120</v>
      </c>
      <c r="C21" s="244" t="n">
        <v>61823</v>
      </c>
      <c r="D21" s="245" t="n">
        <v>0.58</v>
      </c>
      <c r="E21" s="246" t="n">
        <v>0</v>
      </c>
      <c r="F21" s="32"/>
    </row>
    <row collapsed="false" customFormat="false" customHeight="false" hidden="false" ht="14.4" outlineLevel="0" r="22">
      <c r="A22" s="242"/>
      <c r="B22" s="243" t="n">
        <v>140</v>
      </c>
      <c r="C22" s="244" t="n">
        <v>69317</v>
      </c>
      <c r="D22" s="245" t="n">
        <v>0.58</v>
      </c>
      <c r="E22" s="246" t="n">
        <v>0</v>
      </c>
      <c r="F22" s="32"/>
    </row>
    <row collapsed="false" customFormat="false" customHeight="false" hidden="false" ht="14.4" outlineLevel="0" r="23">
      <c r="A23" s="242"/>
      <c r="B23" s="247" t="n">
        <v>160</v>
      </c>
      <c r="C23" s="248" t="n">
        <v>82782</v>
      </c>
      <c r="D23" s="245" t="n">
        <v>0.58</v>
      </c>
      <c r="E23" s="246" t="n">
        <v>0</v>
      </c>
      <c r="F23" s="32"/>
    </row>
    <row collapsed="false" customFormat="false" customHeight="false" hidden="false" ht="14.4" outlineLevel="0" r="24">
      <c r="A24" s="242"/>
      <c r="B24" s="243" t="n">
        <v>180</v>
      </c>
      <c r="C24" s="244" t="n">
        <v>86394</v>
      </c>
      <c r="D24" s="245" t="n">
        <v>0.58</v>
      </c>
      <c r="E24" s="246" t="n">
        <v>0</v>
      </c>
      <c r="F24" s="32"/>
    </row>
    <row collapsed="false" customFormat="false" customHeight="false" hidden="false" ht="15" outlineLevel="0" r="25">
      <c r="A25" s="242"/>
      <c r="B25" s="243" t="n">
        <v>200</v>
      </c>
      <c r="C25" s="244" t="n">
        <v>93847</v>
      </c>
      <c r="D25" s="245" t="n">
        <v>0.58</v>
      </c>
      <c r="E25" s="246" t="n">
        <v>0</v>
      </c>
      <c r="F25" s="32"/>
    </row>
    <row collapsed="false" customFormat="true" customHeight="true" hidden="false" ht="24" outlineLevel="0" r="26" s="32">
      <c r="C26" s="250" t="s">
        <v>209</v>
      </c>
      <c r="D26" s="250"/>
      <c r="E26" s="251" t="n">
        <v>0</v>
      </c>
      <c r="F26" s="252" t="n">
        <f aca="false">IF(AND('Категория(опт)'!$B$1="A+"),0.55,IF(AND('Категория(опт)'!$B$1="A"),0.505,IF(AND('Категория(опт)'!$B$1="B"),0.465,IF(AND('Категория(опт)'!$B$1="C"),0.42,""))))</f>
        <v>0.42</v>
      </c>
    </row>
    <row collapsed="false" customFormat="true" customHeight="true" hidden="false" ht="14.4" outlineLevel="0" r="27" s="32">
      <c r="A27" s="242" t="s">
        <v>206</v>
      </c>
      <c r="B27" s="243" t="n">
        <v>80</v>
      </c>
      <c r="C27" s="244" t="n">
        <v>37085</v>
      </c>
      <c r="D27" s="253" t="n">
        <v>0.25</v>
      </c>
      <c r="E27" s="246" t="n">
        <v>0</v>
      </c>
    </row>
    <row collapsed="false" customFormat="true" customHeight="false" hidden="false" ht="14.4" outlineLevel="0" r="28" s="32">
      <c r="A28" s="242"/>
      <c r="B28" s="243" t="n">
        <v>90</v>
      </c>
      <c r="C28" s="244" t="n">
        <v>40604</v>
      </c>
      <c r="D28" s="253" t="n">
        <v>0.25</v>
      </c>
      <c r="E28" s="246" t="n">
        <v>0</v>
      </c>
    </row>
    <row collapsed="false" customFormat="true" customHeight="false" hidden="false" ht="14.4" outlineLevel="0" r="29" s="32">
      <c r="A29" s="242"/>
      <c r="B29" s="243" t="n">
        <v>120</v>
      </c>
      <c r="C29" s="244" t="n">
        <v>50539</v>
      </c>
      <c r="D29" s="253" t="n">
        <v>0.25</v>
      </c>
      <c r="E29" s="246" t="n">
        <v>0</v>
      </c>
    </row>
    <row collapsed="false" customFormat="true" customHeight="false" hidden="false" ht="14.4" outlineLevel="0" r="30" s="32">
      <c r="A30" s="242"/>
      <c r="B30" s="243" t="n">
        <v>140</v>
      </c>
      <c r="C30" s="244" t="n">
        <v>58231</v>
      </c>
      <c r="D30" s="253" t="n">
        <v>0.25</v>
      </c>
      <c r="E30" s="246" t="n">
        <v>0</v>
      </c>
    </row>
    <row collapsed="false" customFormat="true" customHeight="false" hidden="false" ht="14.4" outlineLevel="0" r="31" s="32">
      <c r="A31" s="242"/>
      <c r="B31" s="247" t="n">
        <v>160</v>
      </c>
      <c r="C31" s="248" t="n">
        <v>65504</v>
      </c>
      <c r="D31" s="253" t="n">
        <v>0.25</v>
      </c>
      <c r="E31" s="246" t="n">
        <v>0</v>
      </c>
    </row>
    <row collapsed="false" customFormat="true" customHeight="false" hidden="false" ht="14.4" outlineLevel="0" r="32" s="32">
      <c r="A32" s="242"/>
      <c r="B32" s="243" t="n">
        <v>180</v>
      </c>
      <c r="C32" s="244" t="n">
        <v>72220</v>
      </c>
      <c r="D32" s="253" t="n">
        <v>0.25</v>
      </c>
      <c r="E32" s="246" t="n">
        <v>0</v>
      </c>
    </row>
    <row collapsed="false" customFormat="true" customHeight="false" hidden="false" ht="15" outlineLevel="0" r="33" s="32">
      <c r="A33" s="242"/>
      <c r="B33" s="243" t="n">
        <v>200</v>
      </c>
      <c r="C33" s="244" t="n">
        <v>79895</v>
      </c>
      <c r="D33" s="253" t="n">
        <v>0.25</v>
      </c>
      <c r="E33" s="246" t="n">
        <v>0</v>
      </c>
    </row>
  </sheetData>
  <mergeCells count="10">
    <mergeCell ref="A1:A2"/>
    <mergeCell ref="B1:B2"/>
    <mergeCell ref="C1:D1"/>
    <mergeCell ref="A3:A9"/>
    <mergeCell ref="C10:D10"/>
    <mergeCell ref="A11:A17"/>
    <mergeCell ref="C18:D18"/>
    <mergeCell ref="A19:A25"/>
    <mergeCell ref="C26:D26"/>
    <mergeCell ref="A27:A3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6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false" max="9" min="9" style="33" width="19.9948979591837"/>
    <col collapsed="false" hidden="false" max="1022" min="10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I1" s="53" t="s">
        <v>67</v>
      </c>
      <c r="J1" s="54"/>
      <c r="K1" s="54"/>
      <c r="L1" s="54"/>
    </row>
    <row collapsed="false" customFormat="false" customHeight="true" hidden="false" ht="36.75" outlineLevel="0" r="2">
      <c r="A2" s="55" t="s">
        <v>210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48" outlineLevel="0" r="3">
      <c r="A3" s="56" t="s">
        <v>211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226" t="s">
        <v>73</v>
      </c>
      <c r="H3" s="61" t="s">
        <v>74</v>
      </c>
      <c r="I3" s="197" t="s">
        <v>75</v>
      </c>
      <c r="J3" s="114" t="s">
        <v>85</v>
      </c>
    </row>
    <row collapsed="false" customFormat="false" customHeight="true" hidden="false" ht="22.2" outlineLevel="0" r="4">
      <c r="A4" s="141"/>
      <c r="B4" s="229" t="s">
        <v>212</v>
      </c>
      <c r="C4" s="143" t="s">
        <v>111</v>
      </c>
      <c r="D4" s="85" t="n">
        <v>80</v>
      </c>
      <c r="E4" s="254" t="n">
        <v>16958</v>
      </c>
      <c r="F4" s="145" t="n">
        <f aca="false">ROUND(E4*(1+'Wildberries (РРЦ)'!$D$2),0)</f>
        <v>16958</v>
      </c>
      <c r="G4" s="227" t="n">
        <v>0.27</v>
      </c>
      <c r="H4" s="88" t="n">
        <f aca="false">F4*(1-G4)</f>
        <v>12379.34</v>
      </c>
      <c r="I4" s="200" t="n">
        <f aca="false">('Терапия_opt  (2)'!C3*(1-'Терапия_opt  (2)'!$E$1)*(1-'Терапия_opt  (2)'!D3))/(IF(AND('Категория(опт)'!$B$6="с НДС"),1,IF(AND('Категория(опт)'!$B$6="без НДС"),1.2,"")))</f>
        <v>8748.5834</v>
      </c>
      <c r="O4" s="92"/>
    </row>
    <row collapsed="false" customFormat="false" customHeight="true" hidden="false" ht="22.2" outlineLevel="0" r="5">
      <c r="A5" s="82" t="s">
        <v>213</v>
      </c>
      <c r="B5" s="229"/>
      <c r="C5" s="143"/>
      <c r="D5" s="93" t="n">
        <v>90</v>
      </c>
      <c r="E5" s="255" t="n">
        <v>18123</v>
      </c>
      <c r="F5" s="153" t="n">
        <f aca="false">ROUND(E5*(1+'Wildberries (РРЦ)'!$D$2),0)</f>
        <v>18123</v>
      </c>
      <c r="G5" s="227" t="n">
        <v>0.27</v>
      </c>
      <c r="H5" s="95" t="n">
        <f aca="false">F5*(1-G5)</f>
        <v>13229.79</v>
      </c>
      <c r="I5" s="202" t="n">
        <f aca="false">('Терапия_opt  (2)'!C4*(1-'Терапия_opt  (2)'!$E$1)*(1-'Терапия_opt  (2)'!D4))/(IF(AND('Категория(опт)'!$B$6="с НДС"),1,IF(AND('Категория(опт)'!$B$6="без НДС"),1.2,"")))</f>
        <v>9349.3968</v>
      </c>
      <c r="O5" s="92"/>
    </row>
    <row collapsed="false" customFormat="false" customHeight="true" hidden="false" ht="22.2" outlineLevel="0" r="6">
      <c r="A6" s="82" t="s">
        <v>95</v>
      </c>
      <c r="B6" s="229"/>
      <c r="C6" s="143"/>
      <c r="D6" s="93" t="n">
        <v>120</v>
      </c>
      <c r="E6" s="255" t="n">
        <v>23594</v>
      </c>
      <c r="F6" s="153" t="n">
        <f aca="false">ROUND(E6*(1+'Wildberries (РРЦ)'!$D$2),0)</f>
        <v>23594</v>
      </c>
      <c r="G6" s="227" t="n">
        <v>0.27</v>
      </c>
      <c r="H6" s="95" t="n">
        <f aca="false">F6*(1-G6)</f>
        <v>17223.62</v>
      </c>
      <c r="I6" s="202" t="n">
        <f aca="false">('Терапия_opt  (2)'!C5*(1-'Терапия_opt  (2)'!$E$1)*(1-'Терапия_opt  (2)'!D5))/(IF(AND('Категория(опт)'!$B$6="с НДС"),1,IF(AND('Категория(опт)'!$B$6="без НДС"),1.2,"")))</f>
        <v>12171.5496</v>
      </c>
      <c r="O6" s="92"/>
    </row>
    <row collapsed="false" customFormat="false" customHeight="true" hidden="false" ht="22.2" outlineLevel="0" r="7">
      <c r="A7" s="82" t="s">
        <v>191</v>
      </c>
      <c r="B7" s="229"/>
      <c r="C7" s="143"/>
      <c r="D7" s="159" t="n">
        <v>140</v>
      </c>
      <c r="E7" s="255" t="n">
        <v>26528</v>
      </c>
      <c r="F7" s="153" t="n">
        <f aca="false">ROUND(E7*(1+'Wildberries (РРЦ)'!$D$2),0)</f>
        <v>26528</v>
      </c>
      <c r="G7" s="227" t="n">
        <v>0.27</v>
      </c>
      <c r="H7" s="95" t="n">
        <f aca="false">F7*(1-G7)</f>
        <v>19365.44</v>
      </c>
      <c r="I7" s="202" t="n">
        <f aca="false">('Терапия_opt  (2)'!C6*(1-'Терапия_opt  (2)'!$E$1)*(1-'Терапия_opt  (2)'!D6))/(IF(AND('Категория(опт)'!$B$6="с НДС"),1,IF(AND('Категория(опт)'!$B$6="без НДС"),1.2,"")))</f>
        <v>13685.9966</v>
      </c>
      <c r="O7" s="92"/>
    </row>
    <row collapsed="false" customFormat="false" customHeight="true" hidden="false" ht="22.2" outlineLevel="0" r="8">
      <c r="A8" s="82" t="s">
        <v>214</v>
      </c>
      <c r="B8" s="229"/>
      <c r="C8" s="143"/>
      <c r="D8" s="160" t="n">
        <v>160</v>
      </c>
      <c r="E8" s="256" t="n">
        <v>29478</v>
      </c>
      <c r="F8" s="162" t="n">
        <f aca="false">ROUND(E8*(1+'Wildberries (РРЦ)'!$D$2),0)</f>
        <v>29478</v>
      </c>
      <c r="G8" s="228" t="n">
        <v>0.27</v>
      </c>
      <c r="H8" s="103" t="n">
        <f aca="false">F8*(1-G8)</f>
        <v>21518.94</v>
      </c>
      <c r="I8" s="204" t="n">
        <f aca="false">('Терапия_opt  (2)'!C7*(1-'Терапия_opt  (2)'!$E$1)*(1-'Терапия_opt  (2)'!D7))/(IF(AND('Категория(опт)'!$B$6="с НДС"),1,IF(AND('Категория(опт)'!$B$6="без НДС"),1.2,"")))</f>
        <v>15207.2146</v>
      </c>
      <c r="O8" s="92"/>
    </row>
    <row collapsed="false" customFormat="false" customHeight="true" hidden="false" ht="22.2" outlineLevel="0" r="9">
      <c r="A9" s="82" t="s">
        <v>83</v>
      </c>
      <c r="B9" s="229"/>
      <c r="C9" s="143"/>
      <c r="D9" s="159" t="n">
        <v>180</v>
      </c>
      <c r="E9" s="255" t="n">
        <v>33179</v>
      </c>
      <c r="F9" s="153" t="n">
        <f aca="false">ROUND(E9*(1+'Wildberries (РРЦ)'!$D$2),0)</f>
        <v>33179</v>
      </c>
      <c r="G9" s="227" t="n">
        <v>0.27</v>
      </c>
      <c r="H9" s="95" t="n">
        <f aca="false">F9*(1-G9)</f>
        <v>24220.67</v>
      </c>
      <c r="I9" s="202" t="n">
        <f aca="false">('Терапия_opt  (2)'!C8*(1-'Терапия_opt  (2)'!$E$1)*(1-'Терапия_opt  (2)'!D8))/(IF(AND('Категория(опт)'!$B$6="с НДС"),1,IF(AND('Категория(опт)'!$B$6="без НДС"),1.2,"")))</f>
        <v>17116.6366</v>
      </c>
      <c r="O9" s="92"/>
    </row>
    <row collapsed="false" customFormat="false" customHeight="true" hidden="false" ht="22.2" outlineLevel="0" r="10">
      <c r="A10" s="117"/>
      <c r="B10" s="229"/>
      <c r="C10" s="143"/>
      <c r="D10" s="159" t="n">
        <v>200</v>
      </c>
      <c r="E10" s="255" t="n">
        <v>36127</v>
      </c>
      <c r="F10" s="153" t="n">
        <f aca="false">ROUND(E10*(1+'Wildberries (РРЦ)'!$D$2),0)</f>
        <v>36127</v>
      </c>
      <c r="G10" s="227" t="n">
        <v>0.27</v>
      </c>
      <c r="H10" s="95" t="n">
        <f aca="false">F10*(1-G10)</f>
        <v>26372.71</v>
      </c>
      <c r="I10" s="202" t="n">
        <f aca="false">('Терапия_opt  (2)'!C9*(1-'Терапия_opt  (2)'!$E$1)*(1-'Терапия_opt  (2)'!D9))/(IF(AND('Категория(опт)'!$B$6="с НДС"),1,IF(AND('Категория(опт)'!$B$6="без НДС"),1.2,"")))</f>
        <v>18637.8546</v>
      </c>
      <c r="O10" s="92"/>
    </row>
    <row collapsed="false" customFormat="false" customHeight="true" hidden="false" ht="48" outlineLevel="0" r="11">
      <c r="A11" s="56" t="s">
        <v>215</v>
      </c>
      <c r="B11" s="57" t="s">
        <v>70</v>
      </c>
      <c r="C11" s="136" t="s">
        <v>71</v>
      </c>
      <c r="D11" s="136"/>
      <c r="E11" s="58" t="s">
        <v>72</v>
      </c>
      <c r="F11" s="58" t="s">
        <v>72</v>
      </c>
      <c r="G11" s="226" t="s">
        <v>73</v>
      </c>
      <c r="H11" s="61" t="s">
        <v>74</v>
      </c>
      <c r="I11" s="197" t="s">
        <v>75</v>
      </c>
      <c r="J11" s="114" t="s">
        <v>85</v>
      </c>
    </row>
    <row collapsed="false" customFormat="false" customHeight="true" hidden="false" ht="22.2" outlineLevel="0" r="12">
      <c r="A12" s="141"/>
      <c r="B12" s="229" t="s">
        <v>216</v>
      </c>
      <c r="C12" s="143" t="s">
        <v>111</v>
      </c>
      <c r="D12" s="85" t="n">
        <v>80</v>
      </c>
      <c r="E12" s="254" t="n">
        <v>14451</v>
      </c>
      <c r="F12" s="145" t="n">
        <f aca="false">ROUND(E12*(1+'Wildberries (РРЦ)'!$D$2),0)</f>
        <v>14451</v>
      </c>
      <c r="G12" s="227" t="n">
        <v>0.25</v>
      </c>
      <c r="H12" s="88" t="n">
        <f aca="false">F12*(1-G12)</f>
        <v>10838.25</v>
      </c>
      <c r="I12" s="200" t="n">
        <f aca="false">('Терапия_opt  (2)'!C12*(1-'Терапия_opt  (2)'!$E$1)*(1-'Терапия_opt  (2)'!D12))/(IF(AND('Категория(опт)'!$B$6="с НДС"),1,IF(AND('Категория(опт)'!$B$6="без НДС"),1.2,"")))</f>
        <v>7757.0955</v>
      </c>
      <c r="O12" s="92"/>
    </row>
    <row collapsed="false" customFormat="false" customHeight="true" hidden="false" ht="22.2" outlineLevel="0" r="13">
      <c r="A13" s="82" t="s">
        <v>217</v>
      </c>
      <c r="B13" s="229"/>
      <c r="C13" s="143"/>
      <c r="D13" s="93" t="n">
        <v>90</v>
      </c>
      <c r="E13" s="255" t="n">
        <v>15470</v>
      </c>
      <c r="F13" s="153" t="n">
        <f aca="false">ROUND(E13*(1+'Wildberries (РРЦ)'!$D$2),0)</f>
        <v>15470</v>
      </c>
      <c r="G13" s="227" t="n">
        <v>0.25</v>
      </c>
      <c r="H13" s="95" t="n">
        <f aca="false">F13*(1-G13)</f>
        <v>11602.5</v>
      </c>
      <c r="I13" s="202" t="n">
        <f aca="false">('Терапия_opt  (2)'!C13*(1-'Терапия_opt  (2)'!$E$1)*(1-'Терапия_opt  (2)'!D13))/(IF(AND('Категория(опт)'!$B$6="с НДС"),1,IF(AND('Категория(опт)'!$B$6="без НДС"),1.2,"")))</f>
        <v>8303.8263</v>
      </c>
      <c r="O13" s="92"/>
    </row>
    <row collapsed="false" customFormat="false" customHeight="true" hidden="false" ht="22.2" outlineLevel="0" r="14">
      <c r="A14" s="82" t="s">
        <v>218</v>
      </c>
      <c r="B14" s="229"/>
      <c r="C14" s="143"/>
      <c r="D14" s="93" t="n">
        <v>120</v>
      </c>
      <c r="E14" s="255" t="n">
        <v>19907</v>
      </c>
      <c r="F14" s="153" t="n">
        <f aca="false">ROUND(E14*(1+'Wildberries (РРЦ)'!$D$2),0)</f>
        <v>19907</v>
      </c>
      <c r="G14" s="227" t="n">
        <v>0.25</v>
      </c>
      <c r="H14" s="95" t="n">
        <f aca="false">F14*(1-G14)</f>
        <v>14930.25</v>
      </c>
      <c r="I14" s="202" t="n">
        <f aca="false">('Терапия_opt  (2)'!C14*(1-'Терапия_opt  (2)'!$E$1)*(1-'Терапия_opt  (2)'!D14))/(IF(AND('Категория(опт)'!$B$6="с НДС"),1,IF(AND('Категория(опт)'!$B$6="без НДС"),1.2,"")))</f>
        <v>10686.1447</v>
      </c>
      <c r="O14" s="92"/>
    </row>
    <row collapsed="false" customFormat="false" customHeight="true" hidden="false" ht="22.2" outlineLevel="0" r="15">
      <c r="A15" s="82" t="s">
        <v>219</v>
      </c>
      <c r="B15" s="229"/>
      <c r="C15" s="143"/>
      <c r="D15" s="159" t="n">
        <v>140</v>
      </c>
      <c r="E15" s="255" t="n">
        <v>22252</v>
      </c>
      <c r="F15" s="153" t="n">
        <f aca="false">ROUND(E15*(1+'Wildberries (РРЦ)'!$D$2),0)</f>
        <v>22252</v>
      </c>
      <c r="G15" s="227" t="n">
        <v>0.25</v>
      </c>
      <c r="H15" s="95" t="n">
        <f aca="false">F15*(1-G15)</f>
        <v>16689</v>
      </c>
      <c r="I15" s="202" t="n">
        <f aca="false">('Терапия_opt  (2)'!C15*(1-'Терапия_opt  (2)'!$E$1)*(1-'Терапия_opt  (2)'!D15))/(IF(AND('Категория(опт)'!$B$6="с НДС"),1,IF(AND('Категория(опт)'!$B$6="без НДС"),1.2,"")))</f>
        <v>11944.9407</v>
      </c>
      <c r="O15" s="92"/>
    </row>
    <row collapsed="false" customFormat="false" customHeight="true" hidden="false" ht="22.2" outlineLevel="0" r="16">
      <c r="A16" s="82" t="s">
        <v>128</v>
      </c>
      <c r="B16" s="229"/>
      <c r="C16" s="143"/>
      <c r="D16" s="160" t="n">
        <v>160</v>
      </c>
      <c r="E16" s="256" t="n">
        <v>25054</v>
      </c>
      <c r="F16" s="162" t="n">
        <f aca="false">ROUND(E16*(1+'Wildberries (РРЦ)'!$D$2),0)</f>
        <v>25054</v>
      </c>
      <c r="G16" s="228" t="n">
        <v>0.25</v>
      </c>
      <c r="H16" s="103" t="n">
        <f aca="false">F16*(1-G16)</f>
        <v>18790.5</v>
      </c>
      <c r="I16" s="204" t="n">
        <f aca="false">('Терапия_opt  (2)'!C16*(1-'Терапия_opt  (2)'!$E$1)*(1-'Терапия_opt  (2)'!D16))/(IF(AND('Категория(опт)'!$B$6="с НДС"),1,IF(AND('Категория(опт)'!$B$6="без НДС"),1.2,"")))</f>
        <v>13449.3898</v>
      </c>
      <c r="O16" s="92"/>
    </row>
    <row collapsed="false" customFormat="false" customHeight="true" hidden="false" ht="22.2" outlineLevel="0" r="17">
      <c r="A17" s="82" t="s">
        <v>220</v>
      </c>
      <c r="B17" s="229"/>
      <c r="C17" s="143"/>
      <c r="D17" s="159" t="n">
        <v>180</v>
      </c>
      <c r="E17" s="255" t="n">
        <v>28151</v>
      </c>
      <c r="F17" s="153" t="n">
        <f aca="false">ROUND(E17*(1+'Wildberries (РРЦ)'!$D$2),0)</f>
        <v>28151</v>
      </c>
      <c r="G17" s="227" t="n">
        <v>0.25</v>
      </c>
      <c r="H17" s="95" t="n">
        <f aca="false">F17*(1-G17)</f>
        <v>21113.25</v>
      </c>
      <c r="I17" s="202" t="n">
        <f aca="false">('Терапия_opt  (2)'!C17*(1-'Терапия_opt  (2)'!$E$1)*(1-'Терапия_opt  (2)'!D17))/(IF(AND('Категория(опт)'!$B$6="с НДС"),1,IF(AND('Категория(опт)'!$B$6="без НДС"),1.2,"")))</f>
        <v>15111.1884</v>
      </c>
      <c r="O17" s="92"/>
    </row>
    <row collapsed="false" customFormat="false" customHeight="true" hidden="false" ht="22.2" outlineLevel="0" r="18">
      <c r="A18" s="117"/>
      <c r="B18" s="229"/>
      <c r="C18" s="143"/>
      <c r="D18" s="159" t="n">
        <v>200</v>
      </c>
      <c r="E18" s="255" t="n">
        <v>30953</v>
      </c>
      <c r="F18" s="153" t="n">
        <f aca="false">ROUND(E18*(1+'Wildberries (РРЦ)'!$D$2),0)</f>
        <v>30953</v>
      </c>
      <c r="G18" s="227" t="n">
        <v>0.25</v>
      </c>
      <c r="H18" s="95" t="n">
        <f aca="false">F18*(1-G18)</f>
        <v>23214.75</v>
      </c>
      <c r="I18" s="202" t="n">
        <f aca="false">('Терапия_opt  (2)'!C18*(1-'Терапия_opt  (2)'!$E$1)*(1-'Терапия_opt  (2)'!D18))/(IF(AND('Категория(опт)'!$B$6="с НДС"),1,IF(AND('Категория(опт)'!$B$6="без НДС"),1.2,"")))</f>
        <v>16614.6981</v>
      </c>
      <c r="O18" s="92"/>
    </row>
    <row collapsed="false" customFormat="false" customHeight="true" hidden="false" ht="48" outlineLevel="0" r="19">
      <c r="A19" s="56" t="s">
        <v>221</v>
      </c>
      <c r="B19" s="57" t="s">
        <v>70</v>
      </c>
      <c r="C19" s="136" t="s">
        <v>71</v>
      </c>
      <c r="D19" s="136"/>
      <c r="E19" s="58" t="s">
        <v>72</v>
      </c>
      <c r="F19" s="58" t="s">
        <v>72</v>
      </c>
      <c r="G19" s="226" t="s">
        <v>73</v>
      </c>
      <c r="H19" s="61" t="s">
        <v>74</v>
      </c>
      <c r="I19" s="197" t="s">
        <v>75</v>
      </c>
      <c r="J19" s="114" t="s">
        <v>85</v>
      </c>
    </row>
    <row collapsed="false" customFormat="false" customHeight="true" hidden="false" ht="22.2" outlineLevel="0" r="20">
      <c r="A20" s="141"/>
      <c r="B20" s="229" t="s">
        <v>222</v>
      </c>
      <c r="C20" s="143" t="s">
        <v>111</v>
      </c>
      <c r="D20" s="85" t="n">
        <v>80</v>
      </c>
      <c r="E20" s="254" t="n">
        <v>21971</v>
      </c>
      <c r="F20" s="145" t="n">
        <f aca="false">ROUND(E20*(1+'Wildberries (РРЦ)'!$D$2),0)</f>
        <v>21971</v>
      </c>
      <c r="G20" s="227" t="n">
        <v>0.27</v>
      </c>
      <c r="H20" s="88" t="n">
        <f aca="false">F20*(1-G20)</f>
        <v>16038.83</v>
      </c>
      <c r="I20" s="200" t="n">
        <f aca="false">('Терапия_opt  (2)'!C21*(1-'Терапия_opt  (2)'!$E$1)*(1-'Терапия_opt  (2)'!D21))/(IF(AND('Категория(опт)'!$B$6="с НДС"),1,IF(AND('Категория(опт)'!$B$6="без НДС"),1.2,"")))</f>
        <v>10200.97205</v>
      </c>
      <c r="O20" s="92"/>
    </row>
    <row collapsed="false" customFormat="false" customHeight="true" hidden="false" ht="22.2" outlineLevel="0" r="21">
      <c r="A21" s="82" t="s">
        <v>223</v>
      </c>
      <c r="B21" s="229"/>
      <c r="C21" s="143"/>
      <c r="D21" s="93" t="n">
        <v>90</v>
      </c>
      <c r="E21" s="255" t="n">
        <v>23445</v>
      </c>
      <c r="F21" s="153" t="n">
        <f aca="false">ROUND(E21*(1+'Wildberries (РРЦ)'!$D$2),0)</f>
        <v>23445</v>
      </c>
      <c r="G21" s="227" t="n">
        <v>0.27</v>
      </c>
      <c r="H21" s="95" t="n">
        <f aca="false">F21*(1-G21)</f>
        <v>17114.85</v>
      </c>
      <c r="I21" s="202" t="n">
        <f aca="false">('Терапия_opt  (2)'!C22*(1-'Терапия_opt  (2)'!$E$1)*(1-'Терапия_opt  (2)'!D22))/(IF(AND('Категория(опт)'!$B$6="с НДС"),1,IF(AND('Категория(опт)'!$B$6="без НДС"),1.2,"")))</f>
        <v>10885.41035</v>
      </c>
      <c r="O21" s="92"/>
    </row>
    <row collapsed="false" customFormat="false" customHeight="true" hidden="false" ht="22.2" outlineLevel="0" r="22">
      <c r="A22" s="82" t="s">
        <v>195</v>
      </c>
      <c r="B22" s="229"/>
      <c r="C22" s="143"/>
      <c r="D22" s="93" t="n">
        <v>120</v>
      </c>
      <c r="E22" s="255" t="n">
        <v>29478</v>
      </c>
      <c r="F22" s="153" t="n">
        <f aca="false">ROUND(E22*(1+'Wildberries (РРЦ)'!$D$2),0)</f>
        <v>29478</v>
      </c>
      <c r="G22" s="227" t="n">
        <v>0.27</v>
      </c>
      <c r="H22" s="95" t="n">
        <f aca="false">F22*(1-G22)</f>
        <v>21518.94</v>
      </c>
      <c r="I22" s="202" t="n">
        <f aca="false">('Терапия_opt  (2)'!C23*(1-'Терапия_opt  (2)'!$E$1)*(1-'Терапия_opt  (2)'!D23))/(IF(AND('Категория(опт)'!$B$6="с НДС"),1,IF(AND('Категория(опт)'!$B$6="без НДС"),1.2,"")))</f>
        <v>13685.4232</v>
      </c>
      <c r="O22" s="92"/>
    </row>
    <row collapsed="false" customFormat="false" customHeight="true" hidden="false" ht="22.2" outlineLevel="0" r="23">
      <c r="A23" s="82" t="s">
        <v>219</v>
      </c>
      <c r="B23" s="229"/>
      <c r="C23" s="143"/>
      <c r="D23" s="159" t="n">
        <v>140</v>
      </c>
      <c r="E23" s="255" t="n">
        <v>32737</v>
      </c>
      <c r="F23" s="153" t="n">
        <f aca="false">ROUND(E23*(1+'Wildberries (РРЦ)'!$D$2),0)</f>
        <v>32737</v>
      </c>
      <c r="G23" s="227" t="n">
        <v>0.27</v>
      </c>
      <c r="H23" s="95" t="n">
        <f aca="false">F23*(1-G23)</f>
        <v>23898.01</v>
      </c>
      <c r="I23" s="202" t="n">
        <f aca="false">('Терапия_opt  (2)'!C24*(1-'Терапия_opt  (2)'!$E$1)*(1-'Терапия_opt  (2)'!D24))/(IF(AND('Категория(опт)'!$B$6="с НДС"),1,IF(AND('Категория(опт)'!$B$6="без НДС"),1.2,"")))</f>
        <v>15198.45805</v>
      </c>
      <c r="O23" s="92"/>
    </row>
    <row collapsed="false" customFormat="false" customHeight="true" hidden="false" ht="22.2" outlineLevel="0" r="24">
      <c r="A24" s="82" t="s">
        <v>128</v>
      </c>
      <c r="B24" s="229"/>
      <c r="C24" s="143"/>
      <c r="D24" s="160" t="n">
        <v>160</v>
      </c>
      <c r="E24" s="256" t="n">
        <v>36851</v>
      </c>
      <c r="F24" s="162" t="n">
        <f aca="false">ROUND(E24*(1+'Wildberries (РРЦ)'!$D$2),0)</f>
        <v>36851</v>
      </c>
      <c r="G24" s="228" t="n">
        <v>0.27</v>
      </c>
      <c r="H24" s="103" t="n">
        <f aca="false">F24*(1-G24)</f>
        <v>26901.23</v>
      </c>
      <c r="I24" s="204" t="n">
        <f aca="false">('Терапия_opt  (2)'!C25*(1-'Терапия_opt  (2)'!$E$1)*(1-'Терапия_opt  (2)'!D25))/(IF(AND('Категория(опт)'!$B$6="с НДС"),1,IF(AND('Категория(опт)'!$B$6="без НДС"),1.2,"")))</f>
        <v>17109.2861</v>
      </c>
      <c r="O24" s="92"/>
    </row>
    <row collapsed="false" customFormat="false" customHeight="true" hidden="false" ht="22.2" outlineLevel="0" r="25">
      <c r="A25" s="82" t="s">
        <v>98</v>
      </c>
      <c r="B25" s="229"/>
      <c r="C25" s="143"/>
      <c r="D25" s="159" t="n">
        <v>180</v>
      </c>
      <c r="E25" s="255" t="n">
        <v>40773</v>
      </c>
      <c r="F25" s="153" t="n">
        <f aca="false">ROUND(E25*(1+'Wildberries (РРЦ)'!$D$2),0)</f>
        <v>40773</v>
      </c>
      <c r="G25" s="227" t="n">
        <v>0.27</v>
      </c>
      <c r="H25" s="95" t="n">
        <f aca="false">F25*(1-G25)</f>
        <v>29764.29</v>
      </c>
      <c r="I25" s="202" t="n">
        <f aca="false">('Терапия_opt  (2)'!C26*(1-'Терапия_opt  (2)'!$E$1)*(1-'Терапия_opt  (2)'!D26))/(IF(AND('Категория(опт)'!$B$6="с НДС"),1,IF(AND('Категория(опт)'!$B$6="без НДС"),1.2,"")))</f>
        <v>18929.85855</v>
      </c>
      <c r="O25" s="92"/>
    </row>
    <row collapsed="false" customFormat="false" customHeight="true" hidden="false" ht="22.2" outlineLevel="0" r="26">
      <c r="A26" s="117"/>
      <c r="B26" s="229"/>
      <c r="C26" s="143"/>
      <c r="D26" s="159" t="n">
        <v>200</v>
      </c>
      <c r="E26" s="255" t="n">
        <v>44607</v>
      </c>
      <c r="F26" s="153" t="n">
        <f aca="false">ROUND(E26*(1+'Wildberries (РРЦ)'!$D$2),0)</f>
        <v>44607</v>
      </c>
      <c r="G26" s="227" t="n">
        <v>0.27</v>
      </c>
      <c r="H26" s="95" t="n">
        <f aca="false">F26*(1-G26)</f>
        <v>32563.11</v>
      </c>
      <c r="I26" s="202" t="n">
        <f aca="false">('Терапия_opt  (2)'!C27*(1-'Терапия_opt  (2)'!$E$1)*(1-'Терапия_opt  (2)'!D27))/(IF(AND('Категория(опт)'!$B$6="с НДС"),1,IF(AND('Категория(опт)'!$B$6="без НДС"),1.2,"")))</f>
        <v>20709.89955</v>
      </c>
      <c r="O26" s="92"/>
    </row>
    <row collapsed="false" customFormat="false" customHeight="true" hidden="false" ht="48" outlineLevel="0" r="27">
      <c r="A27" s="56" t="s">
        <v>224</v>
      </c>
      <c r="B27" s="57" t="s">
        <v>70</v>
      </c>
      <c r="C27" s="136" t="s">
        <v>71</v>
      </c>
      <c r="D27" s="136"/>
      <c r="E27" s="58" t="s">
        <v>72</v>
      </c>
      <c r="F27" s="58" t="s">
        <v>72</v>
      </c>
      <c r="G27" s="226" t="s">
        <v>73</v>
      </c>
      <c r="H27" s="61" t="s">
        <v>74</v>
      </c>
      <c r="I27" s="197" t="s">
        <v>75</v>
      </c>
      <c r="J27" s="114" t="s">
        <v>85</v>
      </c>
    </row>
    <row collapsed="false" customFormat="false" customHeight="true" hidden="false" ht="22.2" outlineLevel="0" r="28">
      <c r="A28" s="141"/>
      <c r="B28" s="229" t="s">
        <v>225</v>
      </c>
      <c r="C28" s="143" t="s">
        <v>111</v>
      </c>
      <c r="D28" s="85" t="n">
        <v>80</v>
      </c>
      <c r="E28" s="254" t="n">
        <v>20777</v>
      </c>
      <c r="F28" s="145" t="n">
        <f aca="false">ROUND(E28*(1+'Wildberries (РРЦ)'!$D$2),0)</f>
        <v>20777</v>
      </c>
      <c r="G28" s="227" t="n">
        <v>0.25</v>
      </c>
      <c r="H28" s="88" t="n">
        <f aca="false">F28*(1-G28)</f>
        <v>15582.75</v>
      </c>
      <c r="I28" s="200" t="n">
        <f aca="false">('Терапия_opt  (2)'!C30*(1-'Терапия_opt  (2)'!$E$1)*(1-'Терапия_opt  (2)'!D30))/(IF(AND('Категория(опт)'!$B$6="с НДС"),1,IF(AND('Категория(опт)'!$B$6="без НДС"),1.2,"")))</f>
        <v>11125.1434</v>
      </c>
      <c r="O28" s="92"/>
    </row>
    <row collapsed="false" customFormat="false" customHeight="true" hidden="false" ht="22.2" outlineLevel="0" r="29">
      <c r="A29" s="82" t="s">
        <v>226</v>
      </c>
      <c r="B29" s="229"/>
      <c r="C29" s="143"/>
      <c r="D29" s="93" t="n">
        <v>90</v>
      </c>
      <c r="E29" s="255" t="n">
        <v>22266</v>
      </c>
      <c r="F29" s="153" t="n">
        <f aca="false">ROUND(E29*(1+'Wildberries (РРЦ)'!$D$2),0)</f>
        <v>22266</v>
      </c>
      <c r="G29" s="227" t="n">
        <v>0.25</v>
      </c>
      <c r="H29" s="95" t="n">
        <f aca="false">F29*(1-G29)</f>
        <v>16699.5</v>
      </c>
      <c r="I29" s="202" t="n">
        <f aca="false">('Терапия_opt  (2)'!C31*(1-'Терапия_opt  (2)'!$E$1)*(1-'Терапия_opt  (2)'!D31))/(IF(AND('Категория(опт)'!$B$6="с НДС"),1,IF(AND('Категория(опт)'!$B$6="без НДС"),1.2,"")))</f>
        <v>11922.206</v>
      </c>
      <c r="O29" s="92"/>
    </row>
    <row collapsed="false" customFormat="false" customHeight="true" hidden="false" ht="22.2" outlineLevel="0" r="30">
      <c r="A30" s="82" t="s">
        <v>95</v>
      </c>
      <c r="B30" s="229"/>
      <c r="C30" s="143"/>
      <c r="D30" s="93" t="n">
        <v>120</v>
      </c>
      <c r="E30" s="255" t="n">
        <v>28312</v>
      </c>
      <c r="F30" s="153" t="n">
        <f aca="false">ROUND(E30*(1+'Wildberries (РРЦ)'!$D$2),0)</f>
        <v>28312</v>
      </c>
      <c r="G30" s="227" t="n">
        <v>0.25</v>
      </c>
      <c r="H30" s="95" t="n">
        <f aca="false">F30*(1-G30)</f>
        <v>21234</v>
      </c>
      <c r="I30" s="202" t="n">
        <f aca="false">('Терапия_opt  (2)'!C32*(1-'Терапия_opt  (2)'!$E$1)*(1-'Терапия_opt  (2)'!D32))/(IF(AND('Категория(опт)'!$B$6="с НДС"),1,IF(AND('Категория(опт)'!$B$6="без НДС"),1.2,"")))</f>
        <v>15160.0921</v>
      </c>
      <c r="O30" s="92"/>
    </row>
    <row collapsed="false" customFormat="false" customHeight="true" hidden="false" ht="22.2" outlineLevel="0" r="31">
      <c r="A31" s="82" t="s">
        <v>191</v>
      </c>
      <c r="B31" s="229"/>
      <c r="C31" s="143"/>
      <c r="D31" s="159" t="n">
        <v>140</v>
      </c>
      <c r="E31" s="255" t="n">
        <v>31409</v>
      </c>
      <c r="F31" s="153" t="n">
        <f aca="false">ROUND(E31*(1+'Wildberries (РРЦ)'!$D$2),0)</f>
        <v>31409</v>
      </c>
      <c r="G31" s="227" t="n">
        <v>0.25</v>
      </c>
      <c r="H31" s="95" t="n">
        <f aca="false">F31*(1-G31)</f>
        <v>23556.75</v>
      </c>
      <c r="I31" s="202" t="n">
        <f aca="false">('Терапия_opt  (2)'!C33*(1-'Терапия_opt  (2)'!$E$1)*(1-'Терапия_opt  (2)'!D33))/(IF(AND('Категория(опт)'!$B$6="с НДС"),1,IF(AND('Категория(опт)'!$B$6="без НДС"),1.2,"")))</f>
        <v>16817.8281</v>
      </c>
      <c r="O31" s="92"/>
    </row>
    <row collapsed="false" customFormat="false" customHeight="true" hidden="false" ht="22.2" outlineLevel="0" r="32">
      <c r="A32" s="82" t="s">
        <v>128</v>
      </c>
      <c r="B32" s="229"/>
      <c r="C32" s="143"/>
      <c r="D32" s="160" t="n">
        <v>160</v>
      </c>
      <c r="E32" s="256" t="n">
        <v>35376</v>
      </c>
      <c r="F32" s="162" t="n">
        <f aca="false">ROUND(E32*(1+'Wildberries (РРЦ)'!$D$2),0)</f>
        <v>35376</v>
      </c>
      <c r="G32" s="228" t="n">
        <v>0.25</v>
      </c>
      <c r="H32" s="103" t="n">
        <f aca="false">F32*(1-G32)</f>
        <v>26532</v>
      </c>
      <c r="I32" s="204" t="n">
        <f aca="false">('Терапия_opt  (2)'!C34*(1-'Терапия_opt  (2)'!$E$1)*(1-'Терапия_opt  (2)'!D34))/(IF(AND('Категория(опт)'!$B$6="с НДС"),1,IF(AND('Категория(опт)'!$B$6="без НДС"),1.2,"")))</f>
        <v>18942.0433</v>
      </c>
      <c r="O32" s="92"/>
    </row>
    <row collapsed="false" customFormat="false" customHeight="true" hidden="false" ht="22.2" outlineLevel="0" r="33">
      <c r="A33" s="82" t="s">
        <v>83</v>
      </c>
      <c r="B33" s="229"/>
      <c r="C33" s="143"/>
      <c r="D33" s="159" t="n">
        <v>180</v>
      </c>
      <c r="E33" s="255" t="n">
        <v>39210</v>
      </c>
      <c r="F33" s="153" t="n">
        <f aca="false">ROUND(E33*(1+'Wildberries (РРЦ)'!$D$2),0)</f>
        <v>39210</v>
      </c>
      <c r="G33" s="227" t="n">
        <v>0.25</v>
      </c>
      <c r="H33" s="95" t="n">
        <f aca="false">F33*(1-G33)</f>
        <v>29407.5</v>
      </c>
      <c r="I33" s="202" t="n">
        <f aca="false">('Терапия_opt  (2)'!C35*(1-'Терапия_opt  (2)'!$E$1)*(1-'Терапия_opt  (2)'!D35))/(IF(AND('Категория(опт)'!$B$6="с НДС"),1,IF(AND('Категория(опт)'!$B$6="без НДС"),1.2,"")))</f>
        <v>20994.9373</v>
      </c>
      <c r="O33" s="92"/>
    </row>
    <row collapsed="false" customFormat="false" customHeight="true" hidden="false" ht="22.2" outlineLevel="0" r="34">
      <c r="A34" s="82"/>
      <c r="B34" s="229"/>
      <c r="C34" s="143"/>
      <c r="D34" s="159" t="n">
        <v>200</v>
      </c>
      <c r="E34" s="255" t="n">
        <v>42896</v>
      </c>
      <c r="F34" s="153" t="n">
        <f aca="false">ROUND(E34*(1+'Wildberries (РРЦ)'!$D$2),0)</f>
        <v>42896</v>
      </c>
      <c r="G34" s="227" t="n">
        <v>0.25</v>
      </c>
      <c r="H34" s="95" t="n">
        <f aca="false">F34*(1-G34)</f>
        <v>32172</v>
      </c>
      <c r="I34" s="202" t="n">
        <f aca="false">('Терапия_opt  (2)'!C36*(1-'Терапия_opt  (2)'!$E$1)*(1-'Терапия_opt  (2)'!D36))/(IF(AND('Категория(опт)'!$B$6="с НДС"),1,IF(AND('Категория(опт)'!$B$6="без НДС"),1.2,"")))</f>
        <v>22968.7997</v>
      </c>
      <c r="O34" s="92"/>
    </row>
    <row collapsed="false" customFormat="false" customHeight="true" hidden="false" ht="48" outlineLevel="0" r="35">
      <c r="A35" s="56" t="s">
        <v>227</v>
      </c>
      <c r="B35" s="57" t="s">
        <v>70</v>
      </c>
      <c r="C35" s="136" t="s">
        <v>71</v>
      </c>
      <c r="D35" s="136"/>
      <c r="E35" s="58" t="s">
        <v>72</v>
      </c>
      <c r="F35" s="58" t="s">
        <v>72</v>
      </c>
      <c r="G35" s="226" t="s">
        <v>73</v>
      </c>
      <c r="H35" s="61" t="s">
        <v>74</v>
      </c>
      <c r="I35" s="197" t="s">
        <v>75</v>
      </c>
      <c r="J35" s="114" t="s">
        <v>85</v>
      </c>
    </row>
    <row collapsed="false" customFormat="false" customHeight="true" hidden="false" ht="22.2" outlineLevel="0" r="36">
      <c r="A36" s="141"/>
      <c r="B36" s="142" t="s">
        <v>228</v>
      </c>
      <c r="C36" s="143" t="s">
        <v>111</v>
      </c>
      <c r="D36" s="85" t="n">
        <v>80</v>
      </c>
      <c r="E36" s="254" t="n">
        <v>25137</v>
      </c>
      <c r="F36" s="145" t="n">
        <f aca="false">ROUND(E36*(1+'Wildberries (РРЦ)'!$D$2),0)</f>
        <v>25137</v>
      </c>
      <c r="G36" s="227" t="n">
        <v>0.27</v>
      </c>
      <c r="H36" s="88" t="n">
        <f aca="false">F36*(1-G36)</f>
        <v>18350.01</v>
      </c>
      <c r="I36" s="200" t="n">
        <f aca="false">('Терапия_opt  (2)'!C39*(1-'Терапия_opt  (2)'!$E$1)*(1-'Терапия_opt  (2)'!D39))/(IF(AND('Категория(опт)'!$B$6="с НДС"),1,IF(AND('Категория(опт)'!$B$6="без НДС"),1.2,"")))</f>
        <v>12179.48875</v>
      </c>
      <c r="O36" s="92"/>
    </row>
    <row collapsed="false" customFormat="false" customHeight="true" hidden="false" ht="22.2" outlineLevel="0" r="37">
      <c r="A37" s="82" t="s">
        <v>229</v>
      </c>
      <c r="B37" s="142"/>
      <c r="C37" s="143"/>
      <c r="D37" s="93" t="n">
        <v>90</v>
      </c>
      <c r="E37" s="255" t="n">
        <v>27908</v>
      </c>
      <c r="F37" s="153" t="n">
        <f aca="false">ROUND(E37*(1+'Wildberries (РРЦ)'!$D$2),0)</f>
        <v>27908</v>
      </c>
      <c r="G37" s="227" t="n">
        <v>0.27</v>
      </c>
      <c r="H37" s="95" t="n">
        <f aca="false">F37*(1-G37)</f>
        <v>20372.84</v>
      </c>
      <c r="I37" s="202" t="n">
        <f aca="false">('Терапия_opt  (2)'!C40*(1-'Терапия_opt  (2)'!$E$1)*(1-'Терапия_opt  (2)'!D40))/(IF(AND('Категория(опт)'!$B$6="с НДС"),1,IF(AND('Категория(опт)'!$B$6="без НДС"),1.2,"")))</f>
        <v>13524.1392</v>
      </c>
      <c r="O37" s="92"/>
    </row>
    <row collapsed="false" customFormat="false" customHeight="true" hidden="false" ht="22.2" outlineLevel="0" r="38">
      <c r="A38" s="82" t="s">
        <v>230</v>
      </c>
      <c r="B38" s="142"/>
      <c r="C38" s="143"/>
      <c r="D38" s="93" t="n">
        <v>120</v>
      </c>
      <c r="E38" s="255" t="n">
        <v>36989</v>
      </c>
      <c r="F38" s="153" t="n">
        <f aca="false">ROUND(E38*(1+'Wildberries (РРЦ)'!$D$2),0)</f>
        <v>36989</v>
      </c>
      <c r="G38" s="227" t="n">
        <v>0.27</v>
      </c>
      <c r="H38" s="95" t="n">
        <f aca="false">F38*(1-G38)</f>
        <v>27001.97</v>
      </c>
      <c r="I38" s="202" t="n">
        <f aca="false">('Терапия_opt  (2)'!C41*(1-'Терапия_opt  (2)'!$E$1)*(1-'Терапия_opt  (2)'!D41))/(IF(AND('Категория(опт)'!$B$6="с НДС"),1,IF(AND('Категория(опт)'!$B$6="без НДС"),1.2,"")))</f>
        <v>17926.20115</v>
      </c>
      <c r="O38" s="92"/>
    </row>
    <row collapsed="false" customFormat="false" customHeight="true" hidden="false" ht="22.2" outlineLevel="0" r="39">
      <c r="A39" s="82" t="s">
        <v>219</v>
      </c>
      <c r="B39" s="142"/>
      <c r="C39" s="143"/>
      <c r="D39" s="159" t="n">
        <v>140</v>
      </c>
      <c r="E39" s="255" t="n">
        <v>41744</v>
      </c>
      <c r="F39" s="153" t="n">
        <f aca="false">ROUND(E39*(1+'Wildberries (РРЦ)'!$D$2),0)</f>
        <v>41744</v>
      </c>
      <c r="G39" s="227" t="n">
        <v>0.27</v>
      </c>
      <c r="H39" s="95" t="n">
        <f aca="false">F39*(1-G39)</f>
        <v>30473.12</v>
      </c>
      <c r="I39" s="202" t="n">
        <f aca="false">('Терапия_opt  (2)'!C42*(1-'Терапия_opt  (2)'!$E$1)*(1-'Терапия_opt  (2)'!D42))/(IF(AND('Категория(опт)'!$B$6="с НДС"),1,IF(AND('Категория(опт)'!$B$6="без НДС"),1.2,"")))</f>
        <v>20226.45625</v>
      </c>
      <c r="O39" s="92"/>
    </row>
    <row collapsed="false" customFormat="false" customHeight="true" hidden="false" ht="22.2" outlineLevel="0" r="40">
      <c r="A40" s="82" t="s">
        <v>128</v>
      </c>
      <c r="B40" s="142"/>
      <c r="C40" s="143"/>
      <c r="D40" s="160" t="n">
        <v>160</v>
      </c>
      <c r="E40" s="256" t="n">
        <v>46843</v>
      </c>
      <c r="F40" s="162" t="n">
        <f aca="false">ROUND(E40*(1+'Wildberries (РРЦ)'!$D$2),0)</f>
        <v>46843</v>
      </c>
      <c r="G40" s="228" t="n">
        <v>0.27</v>
      </c>
      <c r="H40" s="103" t="n">
        <f aca="false">F40*(1-G40)</f>
        <v>34195.39</v>
      </c>
      <c r="I40" s="204" t="n">
        <f aca="false">('Терапия_opt  (2)'!C43*(1-'Терапия_opt  (2)'!$E$1)*(1-'Терапия_opt  (2)'!D43))/(IF(AND('Категория(опт)'!$B$6="с НДС"),1,IF(AND('Категория(опт)'!$B$6="без НДС"),1.2,"")))</f>
        <v>22743.91405</v>
      </c>
      <c r="O40" s="92"/>
    </row>
    <row collapsed="false" customFormat="false" customHeight="true" hidden="false" ht="22.2" outlineLevel="0" r="41">
      <c r="A41" s="82" t="s">
        <v>98</v>
      </c>
      <c r="B41" s="142"/>
      <c r="C41" s="143"/>
      <c r="D41" s="159" t="n">
        <v>180</v>
      </c>
      <c r="E41" s="255" t="n">
        <v>52920</v>
      </c>
      <c r="F41" s="153" t="n">
        <f aca="false">ROUND(E41*(1+'Wildberries (РРЦ)'!$D$2),0)</f>
        <v>52920</v>
      </c>
      <c r="G41" s="227" t="n">
        <v>0.27</v>
      </c>
      <c r="H41" s="95" t="n">
        <f aca="false">F41*(1-G41)</f>
        <v>38631.6</v>
      </c>
      <c r="I41" s="202" t="n">
        <f aca="false">('Терапия_opt  (2)'!C44*(1-'Терапия_opt  (2)'!$E$1)*(1-'Терапия_opt  (2)'!D44))/(IF(AND('Категория(опт)'!$B$6="с НДС"),1,IF(AND('Категория(опт)'!$B$6="без НДС"),1.2,"")))</f>
        <v>25648.2369</v>
      </c>
      <c r="O41" s="92"/>
    </row>
    <row collapsed="false" customFormat="false" customHeight="true" hidden="false" ht="22.2" outlineLevel="0" r="42">
      <c r="A42" s="117"/>
      <c r="B42" s="142"/>
      <c r="C42" s="143"/>
      <c r="D42" s="159" t="n">
        <v>200</v>
      </c>
      <c r="E42" s="255" t="n">
        <v>58309</v>
      </c>
      <c r="F42" s="153" t="n">
        <f aca="false">ROUND(E42*(1+'Wildberries (РРЦ)'!$D$2),0)</f>
        <v>58309</v>
      </c>
      <c r="G42" s="227" t="n">
        <v>0.27</v>
      </c>
      <c r="H42" s="95" t="n">
        <f aca="false">F42*(1-G42)</f>
        <v>42565.57</v>
      </c>
      <c r="I42" s="202" t="n">
        <f aca="false">('Терапия_opt  (2)'!C45*(1-'Терапия_opt  (2)'!$E$1)*(1-'Терапия_opt  (2)'!D45))/(IF(AND('Категория(опт)'!$B$6="с НДС"),1,IF(AND('Категория(опт)'!$B$6="без НДС"),1.2,"")))</f>
        <v>28257.2862</v>
      </c>
      <c r="O42" s="92"/>
    </row>
    <row collapsed="false" customFormat="false" customHeight="false" hidden="false" ht="15.25" outlineLevel="0" r="43">
      <c r="A43" s="3"/>
      <c r="B43" s="3"/>
      <c r="C43" s="3"/>
      <c r="D43" s="3"/>
      <c r="G43" s="174"/>
      <c r="H43" s="50"/>
      <c r="I43" s="50"/>
    </row>
    <row collapsed="false" customFormat="false" customHeight="false" hidden="false" ht="15.25" outlineLevel="0" r="44">
      <c r="A44" s="130" t="str">
        <f aca="false">Контакты!$B$10</f>
        <v>почта для приёма заказов</v>
      </c>
      <c r="B44" s="131" t="str">
        <f aca="false">Контакты!$C$10</f>
        <v>хххх@ххх.ru</v>
      </c>
      <c r="C44" s="43"/>
      <c r="D44" s="43"/>
      <c r="E44" s="132"/>
      <c r="F44" s="171"/>
      <c r="G44" s="174"/>
      <c r="H44" s="134"/>
      <c r="I44" s="134"/>
    </row>
    <row collapsed="false" customFormat="false" customHeight="false" hidden="false" ht="15.25" outlineLevel="0" r="45">
      <c r="A45" s="130" t="str">
        <f aca="false">Контакты!$B$12</f>
        <v>номер телефона службы сервиса</v>
      </c>
      <c r="B45" s="131" t="n">
        <f aca="false">Контакты!$C$12</f>
        <v>8800</v>
      </c>
      <c r="C45" s="43"/>
      <c r="D45" s="43"/>
      <c r="E45" s="132"/>
      <c r="F45" s="171"/>
      <c r="G45" s="174"/>
      <c r="H45" s="134"/>
      <c r="I45" s="134"/>
    </row>
    <row collapsed="false" customFormat="false" customHeight="false" hidden="false" ht="15.25" outlineLevel="0" r="46">
      <c r="A46" s="43"/>
      <c r="B46" s="43"/>
      <c r="C46" s="43"/>
      <c r="D46" s="43"/>
      <c r="E46" s="132"/>
      <c r="F46" s="171"/>
      <c r="G46" s="174"/>
      <c r="H46" s="134"/>
      <c r="I46" s="134"/>
    </row>
  </sheetData>
  <mergeCells count="17">
    <mergeCell ref="J1:L1"/>
    <mergeCell ref="A2:I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  <mergeCell ref="C35:D35"/>
    <mergeCell ref="B36:B42"/>
    <mergeCell ref="C36:C42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D39" activeCellId="0" pane="topLeft" sqref="D39"/>
    </sheetView>
  </sheetViews>
  <sheetFormatPr defaultRowHeight="14.4"/>
  <cols>
    <col collapsed="false" hidden="false" max="1" min="1" style="13" width="5.3265306122449"/>
    <col collapsed="false" hidden="false" max="2" min="2" style="13" width="7.88265306122449"/>
    <col collapsed="false" hidden="false" max="3" min="3" style="234" width="14.4438775510204"/>
    <col collapsed="false" hidden="false" max="4" min="4" style="235" width="12.4438775510204"/>
    <col collapsed="false" hidden="false" max="5" min="5" style="13" width="11.1071428571429"/>
    <col collapsed="false" hidden="false" max="1025" min="6" style="13" width="9.10714285714286"/>
  </cols>
  <sheetData>
    <row collapsed="false" customFormat="false" customHeight="true" hidden="false" ht="23.4" outlineLevel="0" r="1">
      <c r="A1" s="236" t="s">
        <v>201</v>
      </c>
      <c r="B1" s="236" t="s">
        <v>202</v>
      </c>
      <c r="C1" s="237" t="s">
        <v>211</v>
      </c>
      <c r="D1" s="237"/>
      <c r="E1" s="238" t="n">
        <f aca="false">IF(AND('Категория(опт)'!$B$1="A+"),0.5,IF(AND('Категория(опт)'!$B$1="A"),0.45,IF(AND('Категория(опт)'!$B$1="B"),0.42,IF(AND('Категория(опт)'!$B$1="C"),0.39,""))))</f>
        <v>0.39</v>
      </c>
    </row>
    <row collapsed="false" customFormat="false" customHeight="false" hidden="false" ht="27" outlineLevel="0" r="2">
      <c r="A2" s="236"/>
      <c r="B2" s="236"/>
      <c r="C2" s="239" t="s">
        <v>204</v>
      </c>
      <c r="D2" s="240" t="s">
        <v>205</v>
      </c>
      <c r="E2" s="241"/>
    </row>
    <row collapsed="false" customFormat="false" customHeight="true" hidden="false" ht="14.4" outlineLevel="0" r="3">
      <c r="A3" s="242" t="s">
        <v>206</v>
      </c>
      <c r="B3" s="243" t="n">
        <v>80</v>
      </c>
      <c r="C3" s="257" t="n">
        <v>19381</v>
      </c>
      <c r="D3" s="245" t="n">
        <v>0.26</v>
      </c>
      <c r="E3" s="258"/>
    </row>
    <row collapsed="false" customFormat="false" customHeight="false" hidden="false" ht="14.4" outlineLevel="0" r="4">
      <c r="A4" s="242"/>
      <c r="B4" s="243" t="n">
        <v>90</v>
      </c>
      <c r="C4" s="257" t="n">
        <v>20712</v>
      </c>
      <c r="D4" s="245" t="n">
        <v>0.26</v>
      </c>
      <c r="E4" s="258"/>
    </row>
    <row collapsed="false" customFormat="false" customHeight="false" hidden="false" ht="14.4" outlineLevel="0" r="5">
      <c r="A5" s="242"/>
      <c r="B5" s="243" t="n">
        <v>120</v>
      </c>
      <c r="C5" s="257" t="n">
        <v>26964</v>
      </c>
      <c r="D5" s="245" t="n">
        <v>0.26</v>
      </c>
      <c r="E5" s="258"/>
    </row>
    <row collapsed="false" customFormat="false" customHeight="false" hidden="false" ht="14.4" outlineLevel="0" r="6">
      <c r="A6" s="242"/>
      <c r="B6" s="243" t="n">
        <v>140</v>
      </c>
      <c r="C6" s="257" t="n">
        <v>30319</v>
      </c>
      <c r="D6" s="245" t="n">
        <v>0.26</v>
      </c>
      <c r="E6" s="258"/>
    </row>
    <row collapsed="false" customFormat="false" customHeight="false" hidden="false" ht="14.4" outlineLevel="0" r="7">
      <c r="A7" s="242"/>
      <c r="B7" s="247" t="n">
        <v>160</v>
      </c>
      <c r="C7" s="259" t="n">
        <v>33689</v>
      </c>
      <c r="D7" s="245" t="n">
        <v>0.26</v>
      </c>
      <c r="E7" s="258"/>
    </row>
    <row collapsed="false" customFormat="false" customHeight="false" hidden="false" ht="14.4" outlineLevel="0" r="8">
      <c r="A8" s="242"/>
      <c r="B8" s="243" t="n">
        <v>180</v>
      </c>
      <c r="C8" s="257" t="n">
        <v>37919</v>
      </c>
      <c r="D8" s="245" t="n">
        <v>0.26</v>
      </c>
      <c r="E8" s="258"/>
    </row>
    <row collapsed="false" customFormat="false" customHeight="false" hidden="false" ht="15" outlineLevel="0" r="9">
      <c r="A9" s="242"/>
      <c r="B9" s="243" t="n">
        <v>200</v>
      </c>
      <c r="C9" s="257" t="n">
        <v>41289</v>
      </c>
      <c r="D9" s="245" t="n">
        <v>0.26</v>
      </c>
      <c r="E9" s="258"/>
    </row>
    <row collapsed="false" customFormat="false" customHeight="true" hidden="false" ht="15" outlineLevel="0" r="10">
      <c r="A10" s="236" t="s">
        <v>201</v>
      </c>
      <c r="B10" s="236" t="s">
        <v>202</v>
      </c>
      <c r="C10" s="237" t="s">
        <v>215</v>
      </c>
      <c r="D10" s="237"/>
      <c r="E10" s="260"/>
    </row>
    <row collapsed="false" customFormat="false" customHeight="false" hidden="false" ht="27" outlineLevel="0" r="11">
      <c r="A11" s="236"/>
      <c r="B11" s="236"/>
      <c r="C11" s="239" t="s">
        <v>204</v>
      </c>
      <c r="D11" s="240" t="s">
        <v>205</v>
      </c>
    </row>
    <row collapsed="false" customFormat="false" customHeight="true" hidden="false" ht="14.4" outlineLevel="0" r="12">
      <c r="A12" s="242" t="s">
        <v>206</v>
      </c>
      <c r="B12" s="243" t="n">
        <v>80</v>
      </c>
      <c r="C12" s="257" t="n">
        <v>16515</v>
      </c>
      <c r="D12" s="245" t="n">
        <v>0.23</v>
      </c>
    </row>
    <row collapsed="false" customFormat="false" customHeight="false" hidden="false" ht="14.4" outlineLevel="0" r="13">
      <c r="A13" s="242"/>
      <c r="B13" s="243" t="n">
        <v>90</v>
      </c>
      <c r="C13" s="257" t="n">
        <v>17679</v>
      </c>
      <c r="D13" s="245" t="n">
        <v>0.23</v>
      </c>
    </row>
    <row collapsed="false" customFormat="false" customHeight="false" hidden="false" ht="14.4" outlineLevel="0" r="14">
      <c r="A14" s="242"/>
      <c r="B14" s="243" t="n">
        <v>120</v>
      </c>
      <c r="C14" s="257" t="n">
        <v>22751</v>
      </c>
      <c r="D14" s="245" t="n">
        <v>0.23</v>
      </c>
    </row>
    <row collapsed="false" customFormat="false" customHeight="false" hidden="false" ht="14.4" outlineLevel="0" r="15">
      <c r="A15" s="242"/>
      <c r="B15" s="243" t="n">
        <v>140</v>
      </c>
      <c r="C15" s="257" t="n">
        <v>25431</v>
      </c>
      <c r="D15" s="245" t="n">
        <v>0.23</v>
      </c>
    </row>
    <row collapsed="false" customFormat="false" customHeight="false" hidden="false" ht="14.4" outlineLevel="0" r="16">
      <c r="A16" s="242"/>
      <c r="B16" s="247" t="n">
        <v>160</v>
      </c>
      <c r="C16" s="259" t="n">
        <v>28634</v>
      </c>
      <c r="D16" s="245" t="n">
        <v>0.23</v>
      </c>
    </row>
    <row collapsed="false" customFormat="false" customHeight="false" hidden="false" ht="14.4" outlineLevel="0" r="17">
      <c r="A17" s="242"/>
      <c r="B17" s="243" t="n">
        <v>180</v>
      </c>
      <c r="C17" s="257" t="n">
        <v>32172</v>
      </c>
      <c r="D17" s="245" t="n">
        <v>0.23</v>
      </c>
    </row>
    <row collapsed="false" customFormat="false" customHeight="false" hidden="false" ht="15" outlineLevel="0" r="18">
      <c r="A18" s="242"/>
      <c r="B18" s="243" t="n">
        <v>200</v>
      </c>
      <c r="C18" s="257" t="n">
        <v>35373</v>
      </c>
      <c r="D18" s="245" t="n">
        <v>0.23</v>
      </c>
    </row>
    <row collapsed="false" customFormat="false" customHeight="true" hidden="false" ht="15" outlineLevel="0" r="19">
      <c r="A19" s="236" t="s">
        <v>201</v>
      </c>
      <c r="B19" s="236" t="s">
        <v>202</v>
      </c>
      <c r="C19" s="237" t="s">
        <v>221</v>
      </c>
      <c r="D19" s="237"/>
    </row>
    <row collapsed="false" customFormat="false" customHeight="false" hidden="false" ht="27" outlineLevel="0" r="20">
      <c r="A20" s="236"/>
      <c r="B20" s="236"/>
      <c r="C20" s="239" t="s">
        <v>204</v>
      </c>
      <c r="D20" s="240" t="s">
        <v>205</v>
      </c>
    </row>
    <row collapsed="false" customFormat="false" customHeight="true" hidden="false" ht="14.4" outlineLevel="0" r="21">
      <c r="A21" s="242" t="s">
        <v>206</v>
      </c>
      <c r="B21" s="243" t="n">
        <v>80</v>
      </c>
      <c r="C21" s="257" t="n">
        <v>24413</v>
      </c>
      <c r="D21" s="245" t="n">
        <v>0.315</v>
      </c>
    </row>
    <row collapsed="false" customFormat="false" customHeight="false" hidden="false" ht="14.4" outlineLevel="0" r="22">
      <c r="A22" s="242"/>
      <c r="B22" s="243" t="n">
        <v>90</v>
      </c>
      <c r="C22" s="257" t="n">
        <v>26051</v>
      </c>
      <c r="D22" s="245" t="n">
        <v>0.315</v>
      </c>
    </row>
    <row collapsed="false" customFormat="false" customHeight="false" hidden="false" ht="14.4" outlineLevel="0" r="23">
      <c r="A23" s="242"/>
      <c r="B23" s="243" t="n">
        <v>120</v>
      </c>
      <c r="C23" s="257" t="n">
        <v>32752</v>
      </c>
      <c r="D23" s="245" t="n">
        <v>0.315</v>
      </c>
    </row>
    <row collapsed="false" customFormat="false" customHeight="false" hidden="false" ht="14.4" outlineLevel="0" r="24">
      <c r="A24" s="242"/>
      <c r="B24" s="243" t="n">
        <v>140</v>
      </c>
      <c r="C24" s="257" t="n">
        <v>36373</v>
      </c>
      <c r="D24" s="245" t="n">
        <v>0.315</v>
      </c>
    </row>
    <row collapsed="false" customFormat="false" customHeight="false" hidden="false" ht="14.4" outlineLevel="0" r="25">
      <c r="A25" s="242"/>
      <c r="B25" s="247" t="n">
        <v>160</v>
      </c>
      <c r="C25" s="259" t="n">
        <v>40946</v>
      </c>
      <c r="D25" s="245" t="n">
        <v>0.315</v>
      </c>
    </row>
    <row collapsed="false" customFormat="false" customHeight="false" hidden="false" ht="14.4" outlineLevel="0" r="26">
      <c r="A26" s="242"/>
      <c r="B26" s="243" t="n">
        <v>180</v>
      </c>
      <c r="C26" s="257" t="n">
        <v>45303</v>
      </c>
      <c r="D26" s="245" t="n">
        <v>0.315</v>
      </c>
    </row>
    <row collapsed="false" customFormat="false" customHeight="false" hidden="false" ht="15" outlineLevel="0" r="27">
      <c r="A27" s="242"/>
      <c r="B27" s="243" t="n">
        <v>200</v>
      </c>
      <c r="C27" s="257" t="n">
        <v>49563</v>
      </c>
      <c r="D27" s="245" t="n">
        <v>0.315</v>
      </c>
    </row>
    <row collapsed="false" customFormat="false" customHeight="true" hidden="false" ht="15" outlineLevel="0" r="28">
      <c r="A28" s="236" t="s">
        <v>201</v>
      </c>
      <c r="B28" s="236" t="s">
        <v>202</v>
      </c>
      <c r="C28" s="237" t="s">
        <v>224</v>
      </c>
      <c r="D28" s="237"/>
    </row>
    <row collapsed="false" customFormat="false" customHeight="false" hidden="false" ht="27" outlineLevel="0" r="29">
      <c r="A29" s="236"/>
      <c r="B29" s="236"/>
      <c r="C29" s="239" t="s">
        <v>204</v>
      </c>
      <c r="D29" s="240" t="s">
        <v>205</v>
      </c>
    </row>
    <row collapsed="false" customFormat="false" customHeight="true" hidden="false" ht="14.4" outlineLevel="0" r="30">
      <c r="A30" s="242" t="s">
        <v>206</v>
      </c>
      <c r="B30" s="243" t="n">
        <v>80</v>
      </c>
      <c r="C30" s="257" t="n">
        <v>23086</v>
      </c>
      <c r="D30" s="245" t="n">
        <v>0.21</v>
      </c>
    </row>
    <row collapsed="false" customFormat="false" customHeight="false" hidden="false" ht="14.4" outlineLevel="0" r="31">
      <c r="A31" s="242"/>
      <c r="B31" s="243" t="n">
        <v>90</v>
      </c>
      <c r="C31" s="257" t="n">
        <v>24740</v>
      </c>
      <c r="D31" s="245" t="n">
        <v>0.21</v>
      </c>
    </row>
    <row collapsed="false" customFormat="false" customHeight="false" hidden="false" ht="14.4" outlineLevel="0" r="32">
      <c r="A32" s="242"/>
      <c r="B32" s="243" t="n">
        <v>120</v>
      </c>
      <c r="C32" s="257" t="n">
        <v>31459</v>
      </c>
      <c r="D32" s="245" t="n">
        <v>0.21</v>
      </c>
    </row>
    <row collapsed="false" customFormat="false" customHeight="false" hidden="false" ht="14.4" outlineLevel="0" r="33">
      <c r="A33" s="242"/>
      <c r="B33" s="243" t="n">
        <v>140</v>
      </c>
      <c r="C33" s="257" t="n">
        <v>34899</v>
      </c>
      <c r="D33" s="245" t="n">
        <v>0.21</v>
      </c>
    </row>
    <row collapsed="false" customFormat="false" customHeight="false" hidden="false" ht="14.4" outlineLevel="0" r="34">
      <c r="A34" s="242"/>
      <c r="B34" s="247" t="n">
        <v>160</v>
      </c>
      <c r="C34" s="259" t="n">
        <v>39307</v>
      </c>
      <c r="D34" s="245" t="n">
        <v>0.21</v>
      </c>
    </row>
    <row collapsed="false" customFormat="false" customHeight="false" hidden="false" ht="14.4" outlineLevel="0" r="35">
      <c r="A35" s="242"/>
      <c r="B35" s="243" t="n">
        <v>180</v>
      </c>
      <c r="C35" s="257" t="n">
        <v>43567</v>
      </c>
      <c r="D35" s="245" t="n">
        <v>0.21</v>
      </c>
    </row>
    <row collapsed="false" customFormat="false" customHeight="false" hidden="false" ht="15" outlineLevel="0" r="36">
      <c r="A36" s="242"/>
      <c r="B36" s="243" t="n">
        <v>200</v>
      </c>
      <c r="C36" s="257" t="n">
        <v>47663</v>
      </c>
      <c r="D36" s="245" t="n">
        <v>0.21</v>
      </c>
    </row>
    <row collapsed="false" customFormat="false" customHeight="true" hidden="false" ht="15" outlineLevel="0" r="37">
      <c r="A37" s="236" t="s">
        <v>201</v>
      </c>
      <c r="B37" s="236" t="s">
        <v>202</v>
      </c>
      <c r="C37" s="237" t="s">
        <v>227</v>
      </c>
      <c r="D37" s="237"/>
    </row>
    <row collapsed="false" customFormat="false" customHeight="false" hidden="false" ht="27" outlineLevel="0" r="38">
      <c r="A38" s="236"/>
      <c r="B38" s="236"/>
      <c r="C38" s="239" t="s">
        <v>204</v>
      </c>
      <c r="D38" s="240" t="s">
        <v>205</v>
      </c>
    </row>
    <row collapsed="false" customFormat="false" customHeight="true" hidden="false" ht="14.4" outlineLevel="0" r="39">
      <c r="A39" s="242" t="s">
        <v>206</v>
      </c>
      <c r="B39" s="243" t="n">
        <v>80</v>
      </c>
      <c r="C39" s="257" t="n">
        <v>27925</v>
      </c>
      <c r="D39" s="245" t="n">
        <v>0.285</v>
      </c>
    </row>
    <row collapsed="false" customFormat="false" customHeight="false" hidden="false" ht="14.4" outlineLevel="0" r="40">
      <c r="A40" s="242"/>
      <c r="B40" s="243" t="n">
        <v>90</v>
      </c>
      <c r="C40" s="257" t="n">
        <v>31008</v>
      </c>
      <c r="D40" s="245" t="n">
        <v>0.285</v>
      </c>
    </row>
    <row collapsed="false" customFormat="false" customHeight="false" hidden="false" ht="14.4" outlineLevel="0" r="41">
      <c r="A41" s="242"/>
      <c r="B41" s="243" t="n">
        <v>120</v>
      </c>
      <c r="C41" s="257" t="n">
        <v>41101</v>
      </c>
      <c r="D41" s="245" t="n">
        <v>0.285</v>
      </c>
    </row>
    <row collapsed="false" customFormat="false" customHeight="false" hidden="false" ht="14.4" outlineLevel="0" r="42">
      <c r="A42" s="242"/>
      <c r="B42" s="243" t="n">
        <v>140</v>
      </c>
      <c r="C42" s="257" t="n">
        <v>46375</v>
      </c>
      <c r="D42" s="245" t="n">
        <v>0.285</v>
      </c>
    </row>
    <row collapsed="false" customFormat="false" customHeight="false" hidden="false" ht="14.4" outlineLevel="0" r="43">
      <c r="A43" s="242"/>
      <c r="B43" s="247" t="n">
        <v>160</v>
      </c>
      <c r="C43" s="259" t="n">
        <v>52147</v>
      </c>
      <c r="D43" s="245" t="n">
        <v>0.285</v>
      </c>
    </row>
    <row collapsed="false" customFormat="false" customHeight="false" hidden="false" ht="14.4" outlineLevel="0" r="44">
      <c r="A44" s="242"/>
      <c r="B44" s="243" t="n">
        <v>180</v>
      </c>
      <c r="C44" s="257" t="n">
        <v>58806</v>
      </c>
      <c r="D44" s="245" t="n">
        <v>0.285</v>
      </c>
    </row>
    <row collapsed="false" customFormat="false" customHeight="false" hidden="false" ht="15" outlineLevel="0" r="45">
      <c r="A45" s="242"/>
      <c r="B45" s="243" t="n">
        <v>200</v>
      </c>
      <c r="C45" s="257" t="n">
        <v>64788</v>
      </c>
      <c r="D45" s="245" t="n">
        <v>0.285</v>
      </c>
    </row>
  </sheetData>
  <mergeCells count="20">
    <mergeCell ref="A1:A2"/>
    <mergeCell ref="B1:B2"/>
    <mergeCell ref="C1:D1"/>
    <mergeCell ref="A3:A9"/>
    <mergeCell ref="A10:A11"/>
    <mergeCell ref="B10:B11"/>
    <mergeCell ref="C10:D10"/>
    <mergeCell ref="A12:A18"/>
    <mergeCell ref="A19:A20"/>
    <mergeCell ref="B19:B20"/>
    <mergeCell ref="C19:D19"/>
    <mergeCell ref="A21:A27"/>
    <mergeCell ref="A28:A29"/>
    <mergeCell ref="B28:B29"/>
    <mergeCell ref="C28:D28"/>
    <mergeCell ref="A30:A36"/>
    <mergeCell ref="A37:A38"/>
    <mergeCell ref="B37:B38"/>
    <mergeCell ref="C37:D37"/>
    <mergeCell ref="A39:A45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14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.3316326530612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false" max="9" min="9" style="33" width="19.9948979591837"/>
    <col collapsed="false" hidden="true" max="10" min="10" style="261" width="0"/>
    <col collapsed="false" hidden="false" max="1022" min="11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I1" s="262" t="s">
        <v>67</v>
      </c>
      <c r="J1" s="263"/>
      <c r="K1" s="263"/>
      <c r="L1" s="263"/>
    </row>
    <row collapsed="false" customFormat="false" customHeight="true" hidden="false" ht="29.25" outlineLevel="0" r="2">
      <c r="A2" s="55" t="s">
        <v>231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28.35" outlineLevel="0" r="3">
      <c r="A3" s="118" t="s">
        <v>232</v>
      </c>
      <c r="B3" s="57" t="s">
        <v>70</v>
      </c>
      <c r="C3" s="57" t="s">
        <v>71</v>
      </c>
      <c r="D3" s="57"/>
      <c r="E3" s="264" t="s">
        <v>72</v>
      </c>
      <c r="F3" s="264" t="s">
        <v>72</v>
      </c>
      <c r="G3" s="265" t="s">
        <v>73</v>
      </c>
      <c r="H3" s="61" t="s">
        <v>74</v>
      </c>
      <c r="I3" s="197" t="s">
        <v>75</v>
      </c>
    </row>
    <row collapsed="false" customFormat="false" customHeight="true" hidden="false" ht="15" outlineLevel="0" r="4">
      <c r="A4" s="115"/>
      <c r="B4" s="142" t="s">
        <v>233</v>
      </c>
      <c r="C4" s="84" t="s">
        <v>111</v>
      </c>
      <c r="D4" s="93" t="n">
        <v>80</v>
      </c>
      <c r="E4" s="152" t="n">
        <v>29382</v>
      </c>
      <c r="F4" s="153" t="n">
        <f aca="false">ROUND(E4*(1+'Wildberries (РРЦ)'!$D$2),0)</f>
        <v>29382</v>
      </c>
      <c r="G4" s="266" t="n">
        <v>0.4</v>
      </c>
      <c r="H4" s="95" t="n">
        <f aca="false">F4*(1-G4)</f>
        <v>17629.2</v>
      </c>
      <c r="I4" s="202" t="n">
        <f aca="false">(Promo_opt!C3*(1-Promo_opt!$E$1)*(1-Promo_opt!D3)*(1-Promo_opt!E3))/(IF(AND('Категория(опт)'!$B$6="с НДС"),1,IF(AND('Категория(опт)'!$B$6="без НДС"),1.2,"")))</f>
        <v>10299.18992</v>
      </c>
    </row>
    <row collapsed="false" customFormat="false" customHeight="false" hidden="false" ht="15.65" outlineLevel="0" r="5">
      <c r="A5" s="82" t="s">
        <v>234</v>
      </c>
      <c r="B5" s="142"/>
      <c r="C5" s="84"/>
      <c r="D5" s="93" t="n">
        <v>90</v>
      </c>
      <c r="E5" s="152" t="n">
        <v>32052</v>
      </c>
      <c r="F5" s="153" t="n">
        <f aca="false">ROUND(E5*(1+'Wildberries (РРЦ)'!$D$2),0)</f>
        <v>32052</v>
      </c>
      <c r="G5" s="266" t="n">
        <v>0.4</v>
      </c>
      <c r="H5" s="95" t="n">
        <f aca="false">F5*(1-G5)</f>
        <v>19231.2</v>
      </c>
      <c r="I5" s="202" t="n">
        <f aca="false">(Promo_opt!C4*(1-Promo_opt!$E$1)*(1-Promo_opt!D4)*(1-Promo_opt!E4))/(IF(AND('Категория(опт)'!$B$6="с НДС"),1,IF(AND('Категория(опт)'!$B$6="без НДС"),1.2,"")))</f>
        <v>11218.69872</v>
      </c>
    </row>
    <row collapsed="false" customFormat="false" customHeight="false" hidden="false" ht="15.65" outlineLevel="0" r="6">
      <c r="A6" s="82" t="s">
        <v>235</v>
      </c>
      <c r="B6" s="142"/>
      <c r="C6" s="84"/>
      <c r="D6" s="93" t="n">
        <v>120</v>
      </c>
      <c r="E6" s="152" t="n">
        <v>42135</v>
      </c>
      <c r="F6" s="153" t="n">
        <f aca="false">ROUND(E6*(1+'Wildberries (РРЦ)'!$D$2),0)</f>
        <v>42135</v>
      </c>
      <c r="G6" s="266" t="n">
        <v>0.4</v>
      </c>
      <c r="H6" s="95" t="n">
        <f aca="false">F6*(1-G6)</f>
        <v>25281</v>
      </c>
      <c r="I6" s="202" t="n">
        <f aca="false">(Promo_opt!C5*(1-Promo_opt!$E$1)*(1-Promo_opt!D5)*(1-Promo_opt!E5))/(IF(AND('Категория(опт)'!$B$6="с НДС"),1,IF(AND('Категория(опт)'!$B$6="без НДС"),1.2,"")))</f>
        <v>14635.05416</v>
      </c>
    </row>
    <row collapsed="false" customFormat="false" customHeight="false" hidden="false" ht="15.65" outlineLevel="0" r="7">
      <c r="A7" s="82" t="s">
        <v>135</v>
      </c>
      <c r="B7" s="142"/>
      <c r="C7" s="84"/>
      <c r="D7" s="93" t="n">
        <v>140</v>
      </c>
      <c r="E7" s="152" t="n">
        <v>46677</v>
      </c>
      <c r="F7" s="153" t="n">
        <f aca="false">ROUND(E7*(1+'Wildberries (РРЦ)'!$D$2),0)</f>
        <v>46677</v>
      </c>
      <c r="G7" s="266" t="n">
        <v>0.4</v>
      </c>
      <c r="H7" s="95" t="n">
        <f aca="false">F7*(1-G7)</f>
        <v>28006.2</v>
      </c>
      <c r="I7" s="202" t="n">
        <f aca="false">(Promo_opt!C6*(1-Promo_opt!$E$1)*(1-Promo_opt!D6)*(1-Promo_opt!E6))/(IF(AND('Категория(опт)'!$B$6="с НДС"),1,IF(AND('Категория(опт)'!$B$6="без НДС"),1.2,"")))</f>
        <v>16205.82408</v>
      </c>
    </row>
    <row collapsed="false" customFormat="false" customHeight="false" hidden="false" ht="15.65" outlineLevel="0" r="8">
      <c r="A8" s="82" t="s">
        <v>128</v>
      </c>
      <c r="B8" s="142"/>
      <c r="C8" s="84"/>
      <c r="D8" s="99" t="n">
        <v>160</v>
      </c>
      <c r="E8" s="161" t="n">
        <v>52870</v>
      </c>
      <c r="F8" s="162" t="n">
        <f aca="false">ROUND(E8*(1+'Wildberries (РРЦ)'!$D$2),0)</f>
        <v>52870</v>
      </c>
      <c r="G8" s="267" t="n">
        <v>0.4</v>
      </c>
      <c r="H8" s="103" t="n">
        <f aca="false">F8*(1-G8)</f>
        <v>31722</v>
      </c>
      <c r="I8" s="204" t="n">
        <f aca="false">(Promo_opt!C7*(1-Promo_opt!$E$1)*(1-Promo_opt!D7)*(1-Promo_opt!E7))/(IF(AND('Категория(опт)'!$B$6="с НДС"),1,IF(AND('Категория(опт)'!$B$6="без НДС"),1.2,"")))</f>
        <v>18326.91656</v>
      </c>
    </row>
    <row collapsed="false" customFormat="false" customHeight="false" hidden="false" ht="15.65" outlineLevel="0" r="9">
      <c r="A9" s="82"/>
      <c r="B9" s="142"/>
      <c r="C9" s="84"/>
      <c r="D9" s="93" t="n">
        <v>180</v>
      </c>
      <c r="E9" s="152" t="n">
        <v>57560</v>
      </c>
      <c r="F9" s="153" t="n">
        <f aca="false">ROUND(E9*(1+'Wildberries (РРЦ)'!$D$2),0)</f>
        <v>57560</v>
      </c>
      <c r="G9" s="266" t="n">
        <v>0.4</v>
      </c>
      <c r="H9" s="95" t="n">
        <f aca="false">F9*(1-G9)</f>
        <v>34536</v>
      </c>
      <c r="I9" s="202" t="n">
        <f aca="false">(Promo_opt!C8*(1-Promo_opt!$E$1)*(1-Promo_opt!D8)*(1-Promo_opt!E8))/(IF(AND('Категория(опт)'!$B$6="с НДС"),1,IF(AND('Категория(опт)'!$B$6="без НДС"),1.2,"")))</f>
        <v>19922.22976</v>
      </c>
    </row>
    <row collapsed="false" customFormat="false" customHeight="true" hidden="false" ht="18.75" outlineLevel="0" r="10">
      <c r="A10" s="117" t="s">
        <v>236</v>
      </c>
      <c r="B10" s="142"/>
      <c r="C10" s="84"/>
      <c r="D10" s="93" t="n">
        <v>200</v>
      </c>
      <c r="E10" s="152" t="n">
        <v>63715</v>
      </c>
      <c r="F10" s="153" t="n">
        <f aca="false">ROUND(E10*(1+'Wildberries (РРЦ)'!$D$2),0)</f>
        <v>63715</v>
      </c>
      <c r="G10" s="266" t="n">
        <v>0.4</v>
      </c>
      <c r="H10" s="95" t="n">
        <f aca="false">F10*(1-G10)</f>
        <v>38229</v>
      </c>
      <c r="I10" s="202" t="n">
        <f aca="false">(Promo_opt!C9*(1-Promo_opt!$E$1)*(1-Promo_opt!D9)*(1-Promo_opt!E9))/(IF(AND('Категория(опт)'!$B$6="с НДС"),1,IF(AND('Категория(опт)'!$B$6="без НДС"),1.2,"")))</f>
        <v>22030.1864</v>
      </c>
      <c r="J10" s="268"/>
    </row>
    <row collapsed="false" customFormat="false" customHeight="false" hidden="false" ht="15.25" outlineLevel="0" r="11">
      <c r="A11" s="3"/>
      <c r="B11" s="3"/>
      <c r="C11" s="3"/>
      <c r="D11" s="3"/>
      <c r="G11" s="174"/>
      <c r="H11" s="50"/>
      <c r="I11" s="50"/>
    </row>
    <row collapsed="false" customFormat="false" customHeight="false" hidden="false" ht="15.25" outlineLevel="0" r="12">
      <c r="A12" s="130" t="str">
        <f aca="false">Контакты!$B$10</f>
        <v>почта для приёма заказов</v>
      </c>
      <c r="B12" s="131" t="str">
        <f aca="false">Контакты!$C$10</f>
        <v>хххх@ххх.ru</v>
      </c>
      <c r="C12" s="43"/>
      <c r="D12" s="43"/>
      <c r="E12" s="132"/>
      <c r="F12" s="171"/>
      <c r="G12" s="174"/>
      <c r="H12" s="134"/>
      <c r="I12" s="50"/>
    </row>
    <row collapsed="false" customFormat="false" customHeight="false" hidden="false" ht="15.25" outlineLevel="0" r="13">
      <c r="A13" s="130" t="str">
        <f aca="false">Контакты!$B$12</f>
        <v>номер телефона службы сервиса</v>
      </c>
      <c r="B13" s="131" t="n">
        <f aca="false">Контакты!$C$12</f>
        <v>8800</v>
      </c>
      <c r="C13" s="43"/>
      <c r="D13" s="43"/>
      <c r="E13" s="132"/>
      <c r="F13" s="171"/>
      <c r="G13" s="174"/>
      <c r="H13" s="134"/>
      <c r="I13" s="50"/>
    </row>
    <row collapsed="false" customFormat="false" customHeight="false" hidden="false" ht="15.25" outlineLevel="0" r="14">
      <c r="A14" s="43"/>
      <c r="B14" s="43"/>
      <c r="C14" s="43"/>
      <c r="D14" s="43"/>
      <c r="E14" s="132"/>
      <c r="F14" s="171"/>
      <c r="G14" s="174"/>
      <c r="H14" s="134"/>
      <c r="I14" s="50"/>
    </row>
  </sheetData>
  <mergeCells count="5">
    <mergeCell ref="J1:L1"/>
    <mergeCell ref="A2:I2"/>
    <mergeCell ref="C3:D3"/>
    <mergeCell ref="B4:B10"/>
    <mergeCell ref="C4:C10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D3" activeCellId="0" pane="topLeft" sqref="D3"/>
    </sheetView>
  </sheetViews>
  <sheetFormatPr defaultRowHeight="14.4"/>
  <cols>
    <col collapsed="false" hidden="false" max="1" min="1" style="13" width="5.3265306122449"/>
    <col collapsed="false" hidden="false" max="2" min="2" style="13" width="7.88265306122449"/>
    <col collapsed="false" hidden="false" max="3" min="3" style="234" width="14.4438775510204"/>
    <col collapsed="false" hidden="false" max="4" min="4" style="235" width="12.4438775510204"/>
    <col collapsed="false" hidden="false" max="5" min="5" style="13" width="12.8877551020408"/>
    <col collapsed="false" hidden="false" max="1025" min="6" style="13" width="9.10714285714286"/>
  </cols>
  <sheetData>
    <row collapsed="false" customFormat="false" customHeight="true" hidden="false" ht="28.8" outlineLevel="0" r="1">
      <c r="A1" s="236" t="s">
        <v>201</v>
      </c>
      <c r="B1" s="236" t="s">
        <v>202</v>
      </c>
      <c r="C1" s="237" t="s">
        <v>30</v>
      </c>
      <c r="D1" s="237"/>
      <c r="E1" s="190" t="n">
        <f aca="false">IF(AND('Категория(опт)'!$B$1="A+"),0.42,IF(AND('Категория(опт)'!$B$1="A"),0.36,IF(AND('Категория(опт)'!$B$1="B"),0.31,IF(AND('Категория(опт)'!$B$1="C"),0.255,""))))</f>
        <v>0.255</v>
      </c>
      <c r="F1" s="32"/>
    </row>
    <row collapsed="false" customFormat="false" customHeight="false" hidden="false" ht="27" outlineLevel="0" r="2">
      <c r="A2" s="236"/>
      <c r="B2" s="236"/>
      <c r="C2" s="239" t="s">
        <v>204</v>
      </c>
      <c r="D2" s="240" t="s">
        <v>205</v>
      </c>
      <c r="E2" s="269" t="s">
        <v>237</v>
      </c>
      <c r="F2" s="32"/>
    </row>
    <row collapsed="false" customFormat="false" customHeight="true" hidden="false" ht="14.4" outlineLevel="0" r="3">
      <c r="A3" s="242" t="s">
        <v>206</v>
      </c>
      <c r="B3" s="243" t="n">
        <v>80</v>
      </c>
      <c r="C3" s="270" t="n">
        <v>29794</v>
      </c>
      <c r="D3" s="245" t="n">
        <v>0.536</v>
      </c>
      <c r="E3" s="271" t="n">
        <v>0</v>
      </c>
      <c r="F3" s="32"/>
    </row>
    <row collapsed="false" customFormat="false" customHeight="false" hidden="false" ht="14.4" outlineLevel="0" r="4">
      <c r="A4" s="242"/>
      <c r="B4" s="243" t="n">
        <v>90</v>
      </c>
      <c r="C4" s="270" t="n">
        <v>32454</v>
      </c>
      <c r="D4" s="245" t="n">
        <v>0.536</v>
      </c>
      <c r="E4" s="271" t="n">
        <v>0</v>
      </c>
      <c r="F4" s="32"/>
    </row>
    <row collapsed="false" customFormat="false" customHeight="false" hidden="false" ht="14.4" outlineLevel="0" r="5">
      <c r="A5" s="242"/>
      <c r="B5" s="243" t="n">
        <v>120</v>
      </c>
      <c r="C5" s="270" t="n">
        <v>42337</v>
      </c>
      <c r="D5" s="245" t="n">
        <v>0.536</v>
      </c>
      <c r="E5" s="271" t="n">
        <v>0</v>
      </c>
      <c r="F5" s="32"/>
    </row>
    <row collapsed="false" customFormat="false" customHeight="false" hidden="false" ht="14.4" outlineLevel="0" r="6">
      <c r="A6" s="242"/>
      <c r="B6" s="243" t="n">
        <v>140</v>
      </c>
      <c r="C6" s="270" t="n">
        <v>46881</v>
      </c>
      <c r="D6" s="245" t="n">
        <v>0.536</v>
      </c>
      <c r="E6" s="271" t="n">
        <v>0</v>
      </c>
      <c r="F6" s="32"/>
    </row>
    <row collapsed="false" customFormat="false" customHeight="false" hidden="false" ht="14.4" outlineLevel="0" r="7">
      <c r="A7" s="242"/>
      <c r="B7" s="247" t="n">
        <v>160</v>
      </c>
      <c r="C7" s="272" t="n">
        <v>53017</v>
      </c>
      <c r="D7" s="245" t="n">
        <v>0.536</v>
      </c>
      <c r="E7" s="271" t="n">
        <v>0</v>
      </c>
      <c r="F7" s="32"/>
    </row>
    <row collapsed="false" customFormat="false" customHeight="false" hidden="false" ht="14.4" outlineLevel="0" r="8">
      <c r="A8" s="242"/>
      <c r="B8" s="243" t="n">
        <v>180</v>
      </c>
      <c r="C8" s="270" t="n">
        <v>57632</v>
      </c>
      <c r="D8" s="245" t="n">
        <v>0.536</v>
      </c>
      <c r="E8" s="271" t="n">
        <v>0</v>
      </c>
      <c r="F8" s="32"/>
    </row>
    <row collapsed="false" customFormat="false" customHeight="false" hidden="false" ht="15" outlineLevel="0" r="9">
      <c r="A9" s="242"/>
      <c r="B9" s="243" t="n">
        <v>200</v>
      </c>
      <c r="C9" s="270" t="n">
        <v>63730</v>
      </c>
      <c r="D9" s="245" t="n">
        <v>0.536</v>
      </c>
      <c r="E9" s="271" t="n">
        <v>0</v>
      </c>
      <c r="F9" s="32"/>
    </row>
  </sheetData>
  <mergeCells count="4">
    <mergeCell ref="A1:A2"/>
    <mergeCell ref="B1:B2"/>
    <mergeCell ref="C1:D1"/>
    <mergeCell ref="A3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9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7.3316326530612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47" width="10"/>
    <col collapsed="false" hidden="false" max="8" min="8" style="33" width="18.1071428571429"/>
    <col collapsed="false" hidden="false" max="9" min="9" style="33" width="19.9948979591837"/>
    <col collapsed="false" hidden="false" max="1022" min="10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3"/>
      <c r="C1" s="3"/>
      <c r="D1" s="3"/>
      <c r="G1" s="49"/>
      <c r="H1" s="50"/>
      <c r="I1" s="262" t="s">
        <v>67</v>
      </c>
      <c r="J1" s="263"/>
      <c r="K1" s="263"/>
      <c r="L1" s="263"/>
    </row>
    <row collapsed="false" customFormat="false" customHeight="true" hidden="false" ht="29.25" outlineLevel="0" r="2">
      <c r="A2" s="55" t="s">
        <v>238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35.25" outlineLevel="0" r="3">
      <c r="A3" s="56" t="s">
        <v>239</v>
      </c>
      <c r="B3" s="57" t="s">
        <v>70</v>
      </c>
      <c r="C3" s="136" t="s">
        <v>71</v>
      </c>
      <c r="D3" s="136"/>
      <c r="E3" s="264" t="s">
        <v>72</v>
      </c>
      <c r="F3" s="264" t="s">
        <v>72</v>
      </c>
      <c r="G3" s="265" t="s">
        <v>73</v>
      </c>
      <c r="H3" s="61" t="s">
        <v>74</v>
      </c>
      <c r="I3" s="197" t="s">
        <v>75</v>
      </c>
    </row>
    <row collapsed="false" customFormat="false" customHeight="true" hidden="false" ht="15" outlineLevel="0" r="4">
      <c r="A4" s="273"/>
      <c r="B4" s="142" t="s">
        <v>240</v>
      </c>
      <c r="C4" s="198" t="s">
        <v>111</v>
      </c>
      <c r="D4" s="85" t="n">
        <v>80</v>
      </c>
      <c r="E4" s="144" t="n">
        <v>36542</v>
      </c>
      <c r="F4" s="145" t="n">
        <f aca="false">ROUND(E4*(1+'Wildberries (РРЦ)'!$D$2),0)</f>
        <v>36542</v>
      </c>
      <c r="G4" s="227" t="n">
        <v>0.495</v>
      </c>
      <c r="H4" s="88" t="n">
        <f aca="false">F4*(1-G4)</f>
        <v>18453.71</v>
      </c>
      <c r="I4" s="200" t="n">
        <f aca="false">FITNESS_опт!D10*(1-FITNESS_опт!$F$9)*(1-FITNESS_опт!E10)/(IF(AND('Категория(опт)'!$B$6="с НДС"),1,IF(AND('Категория(опт)'!$B$6="без НДС"),1.2,"")))</f>
        <v>10723.73046</v>
      </c>
    </row>
    <row collapsed="false" customFormat="false" customHeight="true" hidden="false" ht="15.75" outlineLevel="0" r="5">
      <c r="A5" s="82" t="s">
        <v>234</v>
      </c>
      <c r="B5" s="142"/>
      <c r="C5" s="198"/>
      <c r="D5" s="93" t="n">
        <v>90</v>
      </c>
      <c r="E5" s="152" t="n">
        <v>41316</v>
      </c>
      <c r="F5" s="153" t="n">
        <f aca="false">ROUND(E5*(1+'Wildberries (РРЦ)'!$D$2),0)</f>
        <v>41316</v>
      </c>
      <c r="G5" s="227" t="n">
        <v>0.495</v>
      </c>
      <c r="H5" s="95" t="n">
        <f aca="false">F5*(1-G5)</f>
        <v>20864.58</v>
      </c>
      <c r="I5" s="202" t="n">
        <f aca="false">FITNESS_опт!D11*(1-FITNESS_опт!$F$9)*(1-FITNESS_опт!E11)/(IF(AND('Категория(опт)'!$B$6="с НДС"),1,IF(AND('Категория(опт)'!$B$6="без НДС"),1.2,"")))</f>
        <v>12117.62802</v>
      </c>
    </row>
    <row collapsed="false" customFormat="false" customHeight="true" hidden="false" ht="15.75" outlineLevel="0" r="6">
      <c r="A6" s="82" t="s">
        <v>195</v>
      </c>
      <c r="B6" s="142"/>
      <c r="C6" s="198"/>
      <c r="D6" s="93" t="n">
        <v>120</v>
      </c>
      <c r="E6" s="152" t="n">
        <v>51075</v>
      </c>
      <c r="F6" s="153" t="n">
        <f aca="false">ROUND(E6*(1+'Wildberries (РРЦ)'!$D$2),0)</f>
        <v>51075</v>
      </c>
      <c r="G6" s="227" t="n">
        <v>0.495</v>
      </c>
      <c r="H6" s="95" t="n">
        <f aca="false">F6*(1-G6)</f>
        <v>25792.875</v>
      </c>
      <c r="I6" s="202" t="n">
        <f aca="false">FITNESS_опт!D12*(1-FITNESS_опт!$F$9)*(1-FITNESS_опт!E12)/(IF(AND('Категория(опт)'!$B$6="с НДС"),1,IF(AND('Категория(опт)'!$B$6="без НДС"),1.2,"")))</f>
        <v>15010.42652</v>
      </c>
    </row>
    <row collapsed="false" customFormat="false" customHeight="false" hidden="false" ht="15.65" outlineLevel="0" r="7">
      <c r="A7" s="82" t="s">
        <v>135</v>
      </c>
      <c r="B7" s="142"/>
      <c r="C7" s="198"/>
      <c r="D7" s="159" t="n">
        <v>140</v>
      </c>
      <c r="E7" s="152" t="n">
        <v>56698</v>
      </c>
      <c r="F7" s="153" t="n">
        <f aca="false">ROUND(E7*(1+'Wildberries (РРЦ)'!$D$2),0)</f>
        <v>56698</v>
      </c>
      <c r="G7" s="227" t="n">
        <v>0.495</v>
      </c>
      <c r="H7" s="95" t="n">
        <f aca="false">F7*(1-G7)</f>
        <v>28632.49</v>
      </c>
      <c r="I7" s="202" t="n">
        <f aca="false">FITNESS_опт!D13*(1-FITNESS_опт!$F$9)*(1-FITNESS_опт!E13)/(IF(AND('Категория(опт)'!$B$6="с НДС"),1,IF(AND('Категория(опт)'!$B$6="без НДС"),1.2,"")))</f>
        <v>16672.03808</v>
      </c>
    </row>
    <row collapsed="false" customFormat="false" customHeight="false" hidden="false" ht="15.65" outlineLevel="0" r="8">
      <c r="A8" s="82" t="s">
        <v>182</v>
      </c>
      <c r="B8" s="142"/>
      <c r="C8" s="198"/>
      <c r="D8" s="160" t="n">
        <v>160</v>
      </c>
      <c r="E8" s="161" t="n">
        <v>62978</v>
      </c>
      <c r="F8" s="162" t="n">
        <f aca="false">ROUND(E8*(1+'Wildberries (РРЦ)'!$D$2),0)</f>
        <v>62978</v>
      </c>
      <c r="G8" s="228" t="n">
        <v>0.495</v>
      </c>
      <c r="H8" s="103" t="n">
        <f aca="false">F8*(1-G8)</f>
        <v>31803.89</v>
      </c>
      <c r="I8" s="204" t="n">
        <f aca="false">FITNESS_опт!D14*(1-FITNESS_опт!$F$9)*(1-FITNESS_опт!E14)/(IF(AND('Категория(опт)'!$B$6="с НДС"),1,IF(AND('Категория(опт)'!$B$6="без НДС"),1.2,"")))</f>
        <v>18589.46524</v>
      </c>
    </row>
    <row collapsed="false" customFormat="false" customHeight="false" hidden="false" ht="15.65" outlineLevel="0" r="9">
      <c r="A9" s="82" t="s">
        <v>241</v>
      </c>
      <c r="B9" s="142"/>
      <c r="C9" s="198"/>
      <c r="D9" s="159" t="n">
        <v>180</v>
      </c>
      <c r="E9" s="152" t="n">
        <v>71925</v>
      </c>
      <c r="F9" s="153" t="n">
        <f aca="false">ROUND(E9*(1+'Wildberries (РРЦ)'!$D$2),0)</f>
        <v>71925</v>
      </c>
      <c r="G9" s="227" t="n">
        <v>0.495</v>
      </c>
      <c r="H9" s="95" t="n">
        <f aca="false">F9*(1-G9)</f>
        <v>36322.125</v>
      </c>
      <c r="I9" s="202" t="n">
        <f aca="false">FITNESS_опт!D15*(1-FITNESS_опт!$F$9)*(1-FITNESS_опт!E15)/(IF(AND('Категория(опт)'!$B$6="с НДС"),1,IF(AND('Категория(опт)'!$B$6="без НДС"),1.2,"")))</f>
        <v>21158.62726</v>
      </c>
    </row>
    <row collapsed="false" customFormat="false" customHeight="false" hidden="false" ht="15.65" outlineLevel="0" r="10">
      <c r="A10" s="82" t="s">
        <v>174</v>
      </c>
      <c r="B10" s="142"/>
      <c r="C10" s="198"/>
      <c r="D10" s="205" t="n">
        <v>200</v>
      </c>
      <c r="E10" s="230" t="n">
        <v>81820</v>
      </c>
      <c r="F10" s="231" t="n">
        <f aca="false">ROUND(E10*(1+'Wildberries (РРЦ)'!$D$2),0)</f>
        <v>81820</v>
      </c>
      <c r="G10" s="227" t="n">
        <v>0.495</v>
      </c>
      <c r="H10" s="110" t="n">
        <f aca="false">F10*(1-G10)</f>
        <v>41319.1</v>
      </c>
      <c r="I10" s="207" t="n">
        <f aca="false">FITNESS_опт!D16*(1-FITNESS_опт!$F$9)*(1-FITNESS_опт!E16)/(IF(AND('Категория(опт)'!$B$6="с НДС"),1,IF(AND('Категория(опт)'!$B$6="без НДС"),1.2,"")))</f>
        <v>24073.4378</v>
      </c>
    </row>
    <row collapsed="false" customFormat="false" customHeight="true" hidden="false" ht="35.25" outlineLevel="0" r="11">
      <c r="A11" s="56" t="s">
        <v>242</v>
      </c>
      <c r="B11" s="57" t="s">
        <v>70</v>
      </c>
      <c r="C11" s="136" t="s">
        <v>71</v>
      </c>
      <c r="D11" s="136"/>
      <c r="E11" s="264" t="s">
        <v>72</v>
      </c>
      <c r="F11" s="264" t="s">
        <v>72</v>
      </c>
      <c r="G11" s="265" t="s">
        <v>73</v>
      </c>
      <c r="H11" s="61" t="s">
        <v>74</v>
      </c>
      <c r="I11" s="197" t="s">
        <v>75</v>
      </c>
    </row>
    <row collapsed="false" customFormat="false" customHeight="true" hidden="false" ht="15" outlineLevel="0" r="12">
      <c r="A12" s="274"/>
      <c r="B12" s="229" t="s">
        <v>243</v>
      </c>
      <c r="C12" s="275" t="s">
        <v>111</v>
      </c>
      <c r="D12" s="85" t="n">
        <v>80</v>
      </c>
      <c r="E12" s="144" t="n">
        <v>47779</v>
      </c>
      <c r="F12" s="145" t="n">
        <f aca="false">ROUND(E12*(1+'Wildberries (РРЦ)'!$D$2),0)</f>
        <v>47779</v>
      </c>
      <c r="G12" s="87" t="n">
        <v>0.6</v>
      </c>
      <c r="H12" s="88" t="n">
        <f aca="false">F12*(1-G12)</f>
        <v>19111.6</v>
      </c>
      <c r="I12" s="200" t="n">
        <f aca="false">FITNESS_опт!D18*(1-FITNESS_опт!$F$17)*(1-FITNESS_опт!E18)/(IF(AND('Категория(опт)'!$B$6="с НДС"),1,IF(AND('Категория(опт)'!$B$6="без НДС"),1.2,"")))</f>
        <v>11648.44464</v>
      </c>
    </row>
    <row collapsed="false" customFormat="false" customHeight="true" hidden="false" ht="15.75" outlineLevel="0" r="13">
      <c r="A13" s="276" t="s">
        <v>244</v>
      </c>
      <c r="B13" s="229"/>
      <c r="C13" s="275"/>
      <c r="D13" s="93" t="n">
        <v>90</v>
      </c>
      <c r="E13" s="152" t="n">
        <v>51231</v>
      </c>
      <c r="F13" s="153" t="n">
        <f aca="false">ROUND(E13*(1+'Wildberries (РРЦ)'!$D$2),0)</f>
        <v>51231</v>
      </c>
      <c r="G13" s="87" t="n">
        <v>0.6</v>
      </c>
      <c r="H13" s="95" t="n">
        <f aca="false">F13*(1-G13)</f>
        <v>20492.4</v>
      </c>
      <c r="I13" s="202" t="n">
        <f aca="false">FITNESS_опт!D19*(1-FITNESS_опт!$F$17)*(1-FITNESS_опт!E19)/(IF(AND('Категория(опт)'!$B$6="с НДС"),1,IF(AND('Категория(опт)'!$B$6="без НДС"),1.2,"")))</f>
        <v>12510.13344</v>
      </c>
    </row>
    <row collapsed="false" customFormat="false" customHeight="true" hidden="false" ht="15.75" outlineLevel="0" r="14">
      <c r="A14" s="276" t="s">
        <v>117</v>
      </c>
      <c r="B14" s="229"/>
      <c r="C14" s="275"/>
      <c r="D14" s="93" t="n">
        <v>120</v>
      </c>
      <c r="E14" s="152" t="n">
        <v>65609</v>
      </c>
      <c r="F14" s="153" t="n">
        <f aca="false">ROUND(E14*(1+'Wildberries (РРЦ)'!$D$2),0)</f>
        <v>65609</v>
      </c>
      <c r="G14" s="87" t="n">
        <v>0.6</v>
      </c>
      <c r="H14" s="95" t="n">
        <f aca="false">F14*(1-G14)</f>
        <v>26243.6</v>
      </c>
      <c r="I14" s="202" t="n">
        <f aca="false">FITNESS_опт!D20*(1-FITNESS_опт!$F$17)*(1-FITNESS_опт!E20)/(IF(AND('Категория(опт)'!$B$6="с НДС"),1,IF(AND('Категория(опт)'!$B$6="без НДС"),1.2,"")))</f>
        <v>16028.8128</v>
      </c>
    </row>
    <row collapsed="false" customFormat="false" customHeight="false" hidden="false" ht="15.65" outlineLevel="0" r="15">
      <c r="A15" s="276" t="s">
        <v>135</v>
      </c>
      <c r="B15" s="229"/>
      <c r="C15" s="275"/>
      <c r="D15" s="159" t="n">
        <v>140</v>
      </c>
      <c r="E15" s="152" t="n">
        <v>73369</v>
      </c>
      <c r="F15" s="153" t="n">
        <f aca="false">ROUND(E15*(1+'Wildberries (РРЦ)'!$D$2),0)</f>
        <v>73369</v>
      </c>
      <c r="G15" s="87" t="n">
        <v>0.6</v>
      </c>
      <c r="H15" s="95" t="n">
        <f aca="false">F15*(1-G15)</f>
        <v>29347.6</v>
      </c>
      <c r="I15" s="202" t="n">
        <f aca="false">FITNESS_опт!D21*(1-FITNESS_опт!$F$17)*(1-FITNESS_опт!E21)/(IF(AND('Категория(опт)'!$B$6="с НДС"),1,IF(AND('Категория(опт)'!$B$6="без НДС"),1.2,"")))</f>
        <v>17945.07792</v>
      </c>
    </row>
    <row collapsed="false" customFormat="false" customHeight="false" hidden="false" ht="15.65" outlineLevel="0" r="16">
      <c r="A16" s="276" t="s">
        <v>182</v>
      </c>
      <c r="B16" s="229"/>
      <c r="C16" s="275"/>
      <c r="D16" s="160" t="n">
        <v>160</v>
      </c>
      <c r="E16" s="161" t="n">
        <v>90550</v>
      </c>
      <c r="F16" s="162" t="n">
        <f aca="false">ROUND(E16*(1+'Wildberries (РРЦ)'!$D$2),0)</f>
        <v>90550</v>
      </c>
      <c r="G16" s="102" t="n">
        <v>0.6</v>
      </c>
      <c r="H16" s="103" t="n">
        <f aca="false">F16*(1-G16)</f>
        <v>36220</v>
      </c>
      <c r="I16" s="204" t="n">
        <f aca="false">FITNESS_опт!D22*(1-FITNESS_опт!$F$17)*(1-FITNESS_опт!E22)/(IF(AND('Категория(опт)'!$B$6="с НДС"),1,IF(AND('Категория(опт)'!$B$6="без НДС"),1.2,"")))</f>
        <v>22207.51848</v>
      </c>
    </row>
    <row collapsed="false" customFormat="false" customHeight="false" hidden="false" ht="15.65" outlineLevel="0" r="17">
      <c r="A17" s="276" t="s">
        <v>241</v>
      </c>
      <c r="B17" s="229"/>
      <c r="C17" s="275"/>
      <c r="D17" s="159" t="n">
        <v>180</v>
      </c>
      <c r="E17" s="152" t="n">
        <v>94053</v>
      </c>
      <c r="F17" s="153" t="n">
        <f aca="false">ROUND(E17*(1+'Wildberries (РРЦ)'!$D$2),0)</f>
        <v>94053</v>
      </c>
      <c r="G17" s="87" t="n">
        <v>0.6</v>
      </c>
      <c r="H17" s="95" t="n">
        <f aca="false">F17*(1-G17)</f>
        <v>37621.2</v>
      </c>
      <c r="I17" s="202" t="n">
        <f aca="false">FITNESS_опт!D23*(1-FITNESS_опт!$F$17)*(1-FITNESS_опт!E23)/(IF(AND('Категория(опт)'!$B$6="с НДС"),1,IF(AND('Категория(опт)'!$B$6="без НДС"),1.2,"")))</f>
        <v>22972.99704</v>
      </c>
    </row>
    <row collapsed="false" customFormat="false" customHeight="false" hidden="false" ht="15.65" outlineLevel="0" r="18">
      <c r="A18" s="276" t="s">
        <v>83</v>
      </c>
      <c r="B18" s="229"/>
      <c r="C18" s="275"/>
      <c r="D18" s="205" t="n">
        <v>200</v>
      </c>
      <c r="E18" s="230" t="n">
        <v>97842</v>
      </c>
      <c r="F18" s="231" t="n">
        <f aca="false">ROUND(E18*(1+'Wildberries (РРЦ)'!$D$2),0)</f>
        <v>97842</v>
      </c>
      <c r="G18" s="70" t="n">
        <v>0.6</v>
      </c>
      <c r="H18" s="110" t="n">
        <f aca="false">F18*(1-G18)</f>
        <v>39136.8</v>
      </c>
      <c r="I18" s="207" t="n">
        <f aca="false">FITNESS_опт!D24*(1-FITNESS_опт!$F$17)*(1-FITNESS_опт!E24)/(IF(AND('Категория(опт)'!$B$6="с НДС"),1,IF(AND('Категория(опт)'!$B$6="без НДС"),1.2,"")))</f>
        <v>23926.4592</v>
      </c>
    </row>
    <row collapsed="false" customFormat="false" customHeight="true" hidden="false" ht="15.65" outlineLevel="0" r="19">
      <c r="A19" s="276"/>
      <c r="B19" s="229"/>
      <c r="C19" s="107" t="s">
        <v>245</v>
      </c>
      <c r="D19" s="107"/>
      <c r="E19" s="277" t="n">
        <v>111794</v>
      </c>
      <c r="F19" s="231" t="n">
        <f aca="false">ROUND(E19*(1+'Wildberries (РРЦ)'!$D$2),0)</f>
        <v>111794</v>
      </c>
      <c r="G19" s="70" t="n">
        <v>0.6</v>
      </c>
      <c r="H19" s="110" t="n">
        <f aca="false">F19*(1-G19)</f>
        <v>44717.6</v>
      </c>
      <c r="I19" s="207" t="n">
        <f aca="false">FITNESS_опт!D25*(1-FITNESS_опт!$F$17)*(1-FITNESS_опт!E25)/(IF(AND('Категория(опт)'!$B$6="с НДС"),1,IF(AND('Категория(опт)'!$B$6="без НДС"),1.2,"")))</f>
        <v>27315.53496</v>
      </c>
    </row>
    <row collapsed="false" customFormat="false" customHeight="true" hidden="false" ht="35.25" outlineLevel="0" r="20">
      <c r="A20" s="56" t="s">
        <v>246</v>
      </c>
      <c r="B20" s="57" t="s">
        <v>70</v>
      </c>
      <c r="C20" s="136" t="s">
        <v>71</v>
      </c>
      <c r="D20" s="136"/>
      <c r="E20" s="264" t="s">
        <v>72</v>
      </c>
      <c r="F20" s="264" t="s">
        <v>72</v>
      </c>
      <c r="G20" s="265" t="s">
        <v>73</v>
      </c>
      <c r="H20" s="61" t="s">
        <v>74</v>
      </c>
      <c r="I20" s="197" t="s">
        <v>75</v>
      </c>
    </row>
    <row collapsed="false" customFormat="false" customHeight="true" hidden="false" ht="15" outlineLevel="0" r="21">
      <c r="A21" s="273"/>
      <c r="B21" s="142" t="s">
        <v>247</v>
      </c>
      <c r="C21" s="198" t="s">
        <v>111</v>
      </c>
      <c r="D21" s="85" t="n">
        <v>80</v>
      </c>
      <c r="E21" s="144" t="n">
        <v>55738</v>
      </c>
      <c r="F21" s="145" t="n">
        <f aca="false">ROUND(E21*(1+'Wildberries (РРЦ)'!$D$2),0)</f>
        <v>55738</v>
      </c>
      <c r="G21" s="87" t="n">
        <v>0.66</v>
      </c>
      <c r="H21" s="88" t="n">
        <f aca="false">F21*(1-G21)</f>
        <v>18950.92</v>
      </c>
      <c r="I21" s="200" t="n">
        <f aca="false">FITNESS_опт!D27*(1-FITNESS_опт!$F$26)*(1-FITNESS_опт!E27)/(IF(AND('Категория(опт)'!$B$6="с НДС"),1,IF(AND('Категория(опт)'!$B$6="без НДС"),1.2,"")))</f>
        <v>11473.526925</v>
      </c>
    </row>
    <row collapsed="false" customFormat="false" customHeight="true" hidden="false" ht="15.75" outlineLevel="0" r="22">
      <c r="A22" s="82" t="s">
        <v>234</v>
      </c>
      <c r="B22" s="142"/>
      <c r="C22" s="198"/>
      <c r="D22" s="93" t="n">
        <v>90</v>
      </c>
      <c r="E22" s="152" t="n">
        <v>61368</v>
      </c>
      <c r="F22" s="153" t="n">
        <f aca="false">ROUND(E22*(1+'Wildberries (РРЦ)'!$D$2),0)</f>
        <v>61368</v>
      </c>
      <c r="G22" s="87" t="n">
        <v>0.66</v>
      </c>
      <c r="H22" s="95" t="n">
        <f aca="false">F22*(1-G22)</f>
        <v>20865.12</v>
      </c>
      <c r="I22" s="202" t="n">
        <f aca="false">FITNESS_опт!D28*(1-FITNESS_опт!$F$26)*(1-FITNESS_опт!E28)/(IF(AND('Категория(опт)'!$B$6="с НДС"),1,IF(AND('Категория(опт)'!$B$6="без НДС"),1.2,"")))</f>
        <v>12655.769175</v>
      </c>
    </row>
    <row collapsed="false" customFormat="false" customHeight="true" hidden="false" ht="15.75" outlineLevel="0" r="23">
      <c r="A23" s="82" t="s">
        <v>195</v>
      </c>
      <c r="B23" s="142"/>
      <c r="C23" s="198"/>
      <c r="D23" s="93" t="n">
        <v>120</v>
      </c>
      <c r="E23" s="152" t="n">
        <v>78358</v>
      </c>
      <c r="F23" s="153" t="n">
        <f aca="false">ROUND(E23*(1+'Wildberries (РРЦ)'!$D$2),0)</f>
        <v>78358</v>
      </c>
      <c r="G23" s="87" t="n">
        <v>0.66</v>
      </c>
      <c r="H23" s="95" t="n">
        <f aca="false">F23*(1-G23)</f>
        <v>26641.72</v>
      </c>
      <c r="I23" s="202" t="n">
        <f aca="false">FITNESS_опт!D29*(1-FITNESS_опт!$F$26)*(1-FITNESS_опт!E29)/(IF(AND('Категория(опт)'!$B$6="с НДС"),1,IF(AND('Категория(опт)'!$B$6="без НДС"),1.2,"")))</f>
        <v>16149.4704</v>
      </c>
    </row>
    <row collapsed="false" customFormat="false" customHeight="false" hidden="false" ht="15.65" outlineLevel="0" r="24">
      <c r="A24" s="82" t="s">
        <v>135</v>
      </c>
      <c r="B24" s="142"/>
      <c r="C24" s="198"/>
      <c r="D24" s="159" t="n">
        <v>140</v>
      </c>
      <c r="E24" s="152" t="n">
        <v>87502</v>
      </c>
      <c r="F24" s="153" t="n">
        <f aca="false">ROUND(E24*(1+'Wildberries (РРЦ)'!$D$2),0)</f>
        <v>87502</v>
      </c>
      <c r="G24" s="87" t="n">
        <v>0.66</v>
      </c>
      <c r="H24" s="95" t="n">
        <f aca="false">F24*(1-G24)</f>
        <v>29750.68</v>
      </c>
      <c r="I24" s="202" t="n">
        <f aca="false">FITNESS_опт!D30*(1-FITNESS_опт!$F$26)*(1-FITNESS_опт!E30)/(IF(AND('Категория(опт)'!$B$6="с НДС"),1,IF(AND('Категория(опт)'!$B$6="без НДС"),1.2,"")))</f>
        <v>18041.8833</v>
      </c>
    </row>
    <row collapsed="false" customFormat="false" customHeight="true" hidden="false" ht="21.75" outlineLevel="0" r="25">
      <c r="A25" s="82" t="s">
        <v>182</v>
      </c>
      <c r="B25" s="142"/>
      <c r="C25" s="198"/>
      <c r="D25" s="160" t="n">
        <v>160</v>
      </c>
      <c r="E25" s="161" t="n">
        <v>100578</v>
      </c>
      <c r="F25" s="162" t="n">
        <f aca="false">ROUND(E25*(1+'Wildberries (РРЦ)'!$D$2),0)</f>
        <v>100578</v>
      </c>
      <c r="G25" s="102" t="n">
        <v>0.66</v>
      </c>
      <c r="H25" s="103" t="n">
        <f aca="false">F25*(1-G25)</f>
        <v>34196.52</v>
      </c>
      <c r="I25" s="204" t="n">
        <f aca="false">FITNESS_опт!D31*(1-FITNESS_опт!$F$26)*(1-FITNESS_опт!E31)/(IF(AND('Категория(опт)'!$B$6="с НДС"),1,IF(AND('Категория(опт)'!$B$6="без НДС"),1.2,"")))</f>
        <v>20700.9999</v>
      </c>
    </row>
    <row collapsed="false" customFormat="false" customHeight="true" hidden="false" ht="24.75" outlineLevel="0" r="26">
      <c r="A26" s="82" t="s">
        <v>241</v>
      </c>
      <c r="B26" s="142"/>
      <c r="C26" s="198"/>
      <c r="D26" s="159" t="n">
        <v>180</v>
      </c>
      <c r="E26" s="152" t="n">
        <v>113793</v>
      </c>
      <c r="F26" s="153" t="n">
        <f aca="false">ROUND(E26*(1+'Wildberries (РРЦ)'!$D$2),0)</f>
        <v>113793</v>
      </c>
      <c r="G26" s="87" t="n">
        <v>0.66</v>
      </c>
      <c r="H26" s="95" t="n">
        <f aca="false">F26*(1-G26)</f>
        <v>38689.62</v>
      </c>
      <c r="I26" s="202" t="n">
        <f aca="false">FITNESS_опт!D32*(1-FITNESS_опт!$F$26)*(1-FITNESS_опт!E32)/(IF(AND('Категория(опт)'!$B$6="с НДС"),1,IF(AND('Категория(опт)'!$B$6="без НДС"),1.2,"")))</f>
        <v>23447.5983</v>
      </c>
    </row>
    <row collapsed="false" customFormat="false" customHeight="true" hidden="false" ht="32.25" outlineLevel="0" r="27">
      <c r="A27" s="82" t="s">
        <v>248</v>
      </c>
      <c r="B27" s="142"/>
      <c r="C27" s="198"/>
      <c r="D27" s="205" t="n">
        <v>200</v>
      </c>
      <c r="E27" s="230" t="n">
        <v>124654</v>
      </c>
      <c r="F27" s="231" t="n">
        <f aca="false">ROUND(E27*(1+'Wildberries (РРЦ)'!$D$2),0)</f>
        <v>124654</v>
      </c>
      <c r="G27" s="87" t="n">
        <v>0.66</v>
      </c>
      <c r="H27" s="110" t="n">
        <f aca="false">F27*(1-G27)</f>
        <v>42382.36</v>
      </c>
      <c r="I27" s="207" t="n">
        <f aca="false">FITNESS_опт!D33*(1-FITNESS_опт!$F$26)*(1-FITNESS_опт!E33)/(IF(AND('Категория(опт)'!$B$6="с НДС"),1,IF(AND('Категория(опт)'!$B$6="без НДС"),1.2,"")))</f>
        <v>25693.65225</v>
      </c>
    </row>
    <row collapsed="false" customFormat="false" customHeight="true" hidden="false" ht="35.25" outlineLevel="0" r="28">
      <c r="A28" s="56" t="s">
        <v>249</v>
      </c>
      <c r="B28" s="57" t="s">
        <v>70</v>
      </c>
      <c r="C28" s="136" t="s">
        <v>71</v>
      </c>
      <c r="D28" s="136"/>
      <c r="E28" s="264" t="s">
        <v>72</v>
      </c>
      <c r="F28" s="264" t="s">
        <v>72</v>
      </c>
      <c r="G28" s="265" t="s">
        <v>73</v>
      </c>
      <c r="H28" s="61" t="s">
        <v>74</v>
      </c>
      <c r="I28" s="197" t="s">
        <v>75</v>
      </c>
    </row>
    <row collapsed="false" customFormat="false" customHeight="true" hidden="false" ht="15" outlineLevel="0" r="29">
      <c r="A29" s="278"/>
      <c r="B29" s="116" t="s">
        <v>250</v>
      </c>
      <c r="C29" s="84" t="s">
        <v>111</v>
      </c>
      <c r="D29" s="93" t="n">
        <v>80</v>
      </c>
      <c r="E29" s="152" t="n">
        <v>65142</v>
      </c>
      <c r="F29" s="153" t="n">
        <f aca="false">ROUND(E29*(1+'Wildberries (РРЦ)'!$D$2),0)</f>
        <v>65142</v>
      </c>
      <c r="G29" s="154" t="n">
        <v>0.658</v>
      </c>
      <c r="H29" s="95" t="n">
        <f aca="false">F29*(1-G29)</f>
        <v>22278.564</v>
      </c>
      <c r="I29" s="202" t="n">
        <f aca="false">FITNESS_опт!D43*(1-FITNESS_опт!$F$42)*(1-FITNESS_опт!E43)/(IF(AND('Категория(опт)'!$B$6="с НДС"),1,IF(AND('Категория(опт)'!$B$6="без НДС"),1.2,"")))</f>
        <v>14737.7489</v>
      </c>
    </row>
    <row collapsed="false" customFormat="false" customHeight="true" hidden="false" ht="15.75" outlineLevel="0" r="30">
      <c r="A30" s="82" t="s">
        <v>200</v>
      </c>
      <c r="B30" s="116"/>
      <c r="C30" s="84"/>
      <c r="D30" s="93" t="n">
        <v>90</v>
      </c>
      <c r="E30" s="152" t="n">
        <v>69234</v>
      </c>
      <c r="F30" s="153" t="n">
        <f aca="false">ROUND(E30*(1+'Wildberries (РРЦ)'!$D$2),0)</f>
        <v>69234</v>
      </c>
      <c r="G30" s="146" t="n">
        <v>0.658</v>
      </c>
      <c r="H30" s="95" t="n">
        <f aca="false">F30*(1-G30)</f>
        <v>23678.028</v>
      </c>
      <c r="I30" s="202" t="n">
        <f aca="false">FITNESS_опт!D44*(1-FITNESS_опт!$F$42)*(1-FITNESS_опт!E44)/(IF(AND('Категория(опт)'!$B$6="с НДС"),1,IF(AND('Категория(опт)'!$B$6="без НДС"),1.2,"")))</f>
        <v>15684.38241</v>
      </c>
    </row>
    <row collapsed="false" customFormat="false" customHeight="true" hidden="false" ht="15.75" outlineLevel="0" r="31">
      <c r="A31" s="82" t="s">
        <v>117</v>
      </c>
      <c r="B31" s="116"/>
      <c r="C31" s="84"/>
      <c r="D31" s="93" t="n">
        <v>120</v>
      </c>
      <c r="E31" s="152" t="n">
        <v>81691</v>
      </c>
      <c r="F31" s="153" t="n">
        <f aca="false">ROUND(E31*(1+'Wildberries (РРЦ)'!$D$2),0)</f>
        <v>81691</v>
      </c>
      <c r="G31" s="146" t="n">
        <v>0.658</v>
      </c>
      <c r="H31" s="95" t="n">
        <f aca="false">F31*(1-G31)</f>
        <v>27938.322</v>
      </c>
      <c r="I31" s="202" t="n">
        <f aca="false">FITNESS_опт!D45*(1-FITNESS_опт!$F$42)*(1-FITNESS_опт!E45)/(IF(AND('Категория(опт)'!$B$6="с НДС"),1,IF(AND('Категория(опт)'!$B$6="без НДС"),1.2,"")))</f>
        <v>18487.56888</v>
      </c>
    </row>
    <row collapsed="false" customFormat="false" customHeight="true" hidden="false" ht="22.5" outlineLevel="0" r="32">
      <c r="A32" s="82" t="s">
        <v>135</v>
      </c>
      <c r="B32" s="116"/>
      <c r="C32" s="84"/>
      <c r="D32" s="159" t="n">
        <v>140</v>
      </c>
      <c r="E32" s="152" t="n">
        <v>102155</v>
      </c>
      <c r="F32" s="153" t="n">
        <f aca="false">ROUND(E32*(1+'Wildberries (РРЦ)'!$D$2),0)</f>
        <v>102155</v>
      </c>
      <c r="G32" s="146" t="n">
        <v>0.658</v>
      </c>
      <c r="H32" s="95" t="n">
        <f aca="false">F32*(1-G32)</f>
        <v>34937.01</v>
      </c>
      <c r="I32" s="202" t="n">
        <f aca="false">FITNESS_опт!D46*(1-FITNESS_опт!$F$42)*(1-FITNESS_опт!E46)/(IF(AND('Категория(опт)'!$B$6="с НДС"),1,IF(AND('Категория(опт)'!$B$6="без НДС"),1.2,"")))</f>
        <v>23126.00509</v>
      </c>
    </row>
    <row collapsed="false" customFormat="false" customHeight="false" hidden="false" ht="15.65" outlineLevel="0" r="33">
      <c r="A33" s="82" t="s">
        <v>182</v>
      </c>
      <c r="B33" s="116"/>
      <c r="C33" s="84"/>
      <c r="D33" s="160" t="n">
        <v>160</v>
      </c>
      <c r="E33" s="161" t="n">
        <v>116448</v>
      </c>
      <c r="F33" s="162" t="n">
        <f aca="false">ROUND(E33*(1+'Wildberries (РРЦ)'!$D$2),0)</f>
        <v>116448</v>
      </c>
      <c r="G33" s="203" t="n">
        <v>0.658</v>
      </c>
      <c r="H33" s="103" t="n">
        <f aca="false">F33*(1-G33)</f>
        <v>39825.216</v>
      </c>
      <c r="I33" s="204" t="n">
        <f aca="false">FITNESS_опт!D47*(1-FITNESS_опт!$F$42)*(1-FITNESS_опт!E47)/(IF(AND('Категория(опт)'!$B$6="с НДС"),1,IF(AND('Категория(опт)'!$B$6="без НДС"),1.2,"")))</f>
        <v>26313.32941</v>
      </c>
    </row>
    <row collapsed="false" customFormat="false" customHeight="true" hidden="false" ht="26.25" outlineLevel="0" r="34">
      <c r="A34" s="82" t="s">
        <v>241</v>
      </c>
      <c r="B34" s="116"/>
      <c r="C34" s="84"/>
      <c r="D34" s="159" t="n">
        <v>180</v>
      </c>
      <c r="E34" s="152" t="n">
        <v>130502</v>
      </c>
      <c r="F34" s="153" t="n">
        <f aca="false">ROUND(E34*(1+'Wildberries (РРЦ)'!$D$2),0)</f>
        <v>130502</v>
      </c>
      <c r="G34" s="146" t="n">
        <v>0.658</v>
      </c>
      <c r="H34" s="95" t="n">
        <f aca="false">F34*(1-G34)</f>
        <v>44631.684</v>
      </c>
      <c r="I34" s="202" t="n">
        <f aca="false">FITNESS_опт!D48*(1-FITNESS_опт!$F$42)*(1-FITNESS_опт!E48)/(IF(AND('Категория(опт)'!$B$6="с НДС"),1,IF(AND('Категория(опт)'!$B$6="без НДС"),1.2,"")))</f>
        <v>29564.56339</v>
      </c>
    </row>
    <row collapsed="false" customFormat="false" customHeight="false" hidden="false" ht="15.65" outlineLevel="0" r="35">
      <c r="A35" s="117" t="s">
        <v>98</v>
      </c>
      <c r="B35" s="116"/>
      <c r="C35" s="84"/>
      <c r="D35" s="159" t="n">
        <v>200</v>
      </c>
      <c r="E35" s="152" t="n">
        <v>144338</v>
      </c>
      <c r="F35" s="153" t="n">
        <f aca="false">ROUND(E35*(1+'Wildberries (РРЦ)'!$D$2),0)</f>
        <v>144338</v>
      </c>
      <c r="G35" s="146" t="n">
        <v>0.658</v>
      </c>
      <c r="H35" s="95" t="n">
        <f aca="false">F35*(1-G35)</f>
        <v>49363.596</v>
      </c>
      <c r="I35" s="202" t="n">
        <f aca="false">FITNESS_опт!D49*(1-FITNESS_опт!$F$42)*(1-FITNESS_опт!E49)/(IF(AND('Категория(опт)'!$B$6="с НДС"),1,IF(AND('Категория(опт)'!$B$6="без НДС"),1.2,"")))</f>
        <v>32678.68622</v>
      </c>
    </row>
    <row collapsed="false" customFormat="false" customHeight="false" hidden="false" ht="15.25" outlineLevel="0" r="36">
      <c r="A36" s="3"/>
      <c r="B36" s="3"/>
      <c r="C36" s="3"/>
      <c r="D36" s="3"/>
      <c r="G36" s="49"/>
      <c r="H36" s="50"/>
      <c r="I36" s="50"/>
    </row>
    <row collapsed="false" customFormat="false" customHeight="false" hidden="false" ht="15.25" outlineLevel="0" r="37">
      <c r="A37" s="130" t="str">
        <f aca="false">Контакты!$B$10</f>
        <v>почта для приёма заказов</v>
      </c>
      <c r="B37" s="131" t="str">
        <f aca="false">Контакты!$C$10</f>
        <v>хххх@ххх.ru</v>
      </c>
      <c r="C37" s="43"/>
      <c r="D37" s="43"/>
      <c r="E37" s="132"/>
      <c r="F37" s="171"/>
      <c r="G37" s="49"/>
      <c r="H37" s="134"/>
      <c r="I37" s="50"/>
    </row>
    <row collapsed="false" customFormat="false" customHeight="false" hidden="false" ht="15.25" outlineLevel="0" r="38">
      <c r="A38" s="130" t="str">
        <f aca="false">Контакты!$B$12</f>
        <v>номер телефона службы сервиса</v>
      </c>
      <c r="B38" s="131" t="n">
        <f aca="false">Контакты!$C$12</f>
        <v>8800</v>
      </c>
      <c r="C38" s="43"/>
      <c r="D38" s="43"/>
      <c r="E38" s="132"/>
      <c r="F38" s="171"/>
      <c r="G38" s="49"/>
      <c r="H38" s="134"/>
      <c r="I38" s="50"/>
    </row>
    <row collapsed="false" customFormat="false" customHeight="false" hidden="false" ht="15.25" outlineLevel="0" r="39">
      <c r="A39" s="43"/>
      <c r="B39" s="43"/>
      <c r="C39" s="43"/>
      <c r="D39" s="43"/>
      <c r="E39" s="132"/>
      <c r="F39" s="171"/>
      <c r="G39" s="49"/>
      <c r="H39" s="134"/>
      <c r="I39" s="50"/>
    </row>
  </sheetData>
  <mergeCells count="15">
    <mergeCell ref="J1:L1"/>
    <mergeCell ref="A2:I2"/>
    <mergeCell ref="C3:D3"/>
    <mergeCell ref="B4:B10"/>
    <mergeCell ref="C4:C10"/>
    <mergeCell ref="C11:D11"/>
    <mergeCell ref="B12:B19"/>
    <mergeCell ref="C12:C18"/>
    <mergeCell ref="C19:D19"/>
    <mergeCell ref="C20:D20"/>
    <mergeCell ref="B21:B27"/>
    <mergeCell ref="C21:C27"/>
    <mergeCell ref="C28:D28"/>
    <mergeCell ref="B29:B35"/>
    <mergeCell ref="C29:C35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9"/>
  <sheetViews>
    <sheetView colorId="64" defaultGridColor="true" rightToLeft="false" showFormulas="false" showGridLines="true" showOutlineSymbols="true" showRowColHeaders="true" showZeros="true" tabSelected="false" topLeftCell="A28" view="pageBreakPreview" windowProtection="false" workbookViewId="0" zoomScale="90" zoomScaleNormal="100" zoomScalePageLayoutView="90">
      <selection activeCell="E43" activeCellId="0" pane="topLeft" sqref="E43"/>
    </sheetView>
  </sheetViews>
  <sheetFormatPr defaultRowHeight="15.6"/>
  <cols>
    <col collapsed="false" hidden="false" max="1" min="1" style="1" width="34.8928571428571"/>
    <col collapsed="false" hidden="false" max="2" min="2" style="1" width="5.65816326530612"/>
    <col collapsed="false" hidden="false" max="3" min="3" style="1" width="10"/>
    <col collapsed="false" hidden="false" max="4" min="4" style="279" width="16.5612244897959"/>
    <col collapsed="false" hidden="false" max="5" min="5" style="280" width="10"/>
    <col collapsed="false" hidden="false" max="6" min="6" style="19" width="12.4438775510204"/>
    <col collapsed="false" hidden="false" max="1025" min="7" style="19" width="9.10714285714286"/>
  </cols>
  <sheetData>
    <row collapsed="false" customFormat="false" customHeight="true" hidden="false" ht="35.25" outlineLevel="0" r="1">
      <c r="A1" s="281" t="s">
        <v>251</v>
      </c>
      <c r="B1" s="187" t="s">
        <v>71</v>
      </c>
      <c r="C1" s="187"/>
      <c r="D1" s="282"/>
      <c r="E1" s="283"/>
      <c r="F1" s="284" t="n">
        <f aca="false">IF(AND('Категория(опт)'!$B$1="A+"),0.46,IF(AND('Категория(опт)'!$B$1="A"),0.405,IF(AND('Категория(опт)'!$B$1="B"),0.355,IF(AND('Категория(опт)'!$B$1="C"),0.305,""))))</f>
        <v>0.305</v>
      </c>
    </row>
    <row collapsed="false" customFormat="false" customHeight="true" hidden="false" ht="15" outlineLevel="0" r="2">
      <c r="A2" s="213"/>
      <c r="B2" s="214" t="s">
        <v>111</v>
      </c>
      <c r="C2" s="215" t="n">
        <v>80</v>
      </c>
      <c r="D2" s="285" t="n">
        <v>23564</v>
      </c>
      <c r="E2" s="286" t="n">
        <v>0.32</v>
      </c>
      <c r="F2" s="287" t="n">
        <v>0</v>
      </c>
    </row>
    <row collapsed="false" customFormat="false" customHeight="true" hidden="false" ht="15.75" outlineLevel="0" r="3">
      <c r="A3" s="219"/>
      <c r="B3" s="214"/>
      <c r="C3" s="220" t="n">
        <v>90</v>
      </c>
      <c r="D3" s="288" t="n">
        <v>24504</v>
      </c>
      <c r="E3" s="286" t="n">
        <v>0.32</v>
      </c>
      <c r="F3" s="287" t="n">
        <v>0</v>
      </c>
    </row>
    <row collapsed="false" customFormat="false" customHeight="true" hidden="false" ht="15.75" outlineLevel="0" r="4">
      <c r="A4" s="219"/>
      <c r="B4" s="214"/>
      <c r="C4" s="220" t="n">
        <v>120</v>
      </c>
      <c r="D4" s="288" t="n">
        <v>29291</v>
      </c>
      <c r="E4" s="286" t="n">
        <v>0.32</v>
      </c>
      <c r="F4" s="287" t="n">
        <v>0</v>
      </c>
    </row>
    <row collapsed="false" customFormat="false" customHeight="false" hidden="false" ht="15.6" outlineLevel="0" r="5">
      <c r="A5" s="219"/>
      <c r="B5" s="214"/>
      <c r="C5" s="222" t="n">
        <v>140</v>
      </c>
      <c r="D5" s="288" t="n">
        <v>32697</v>
      </c>
      <c r="E5" s="286" t="n">
        <v>0.32</v>
      </c>
      <c r="F5" s="287" t="n">
        <v>0</v>
      </c>
    </row>
    <row collapsed="false" customFormat="false" customHeight="false" hidden="false" ht="15.6" outlineLevel="0" r="6">
      <c r="A6" s="219"/>
      <c r="B6" s="214"/>
      <c r="C6" s="222" t="n">
        <v>160</v>
      </c>
      <c r="D6" s="288" t="n">
        <v>36698</v>
      </c>
      <c r="E6" s="286" t="n">
        <v>0.32</v>
      </c>
      <c r="F6" s="287" t="n">
        <v>0</v>
      </c>
    </row>
    <row collapsed="false" customFormat="false" customHeight="false" hidden="false" ht="15.6" outlineLevel="0" r="7">
      <c r="A7" s="219"/>
      <c r="B7" s="214"/>
      <c r="C7" s="222" t="n">
        <v>180</v>
      </c>
      <c r="D7" s="288" t="n">
        <v>43949</v>
      </c>
      <c r="E7" s="286" t="n">
        <v>0.32</v>
      </c>
      <c r="F7" s="287" t="n">
        <v>0</v>
      </c>
    </row>
    <row collapsed="false" customFormat="false" customHeight="false" hidden="false" ht="16.2" outlineLevel="0" r="8">
      <c r="A8" s="219"/>
      <c r="B8" s="214"/>
      <c r="C8" s="223" t="n">
        <v>200</v>
      </c>
      <c r="D8" s="289" t="n">
        <v>49842</v>
      </c>
      <c r="E8" s="286" t="n">
        <v>0.32</v>
      </c>
      <c r="F8" s="287" t="n">
        <v>0</v>
      </c>
    </row>
    <row collapsed="false" customFormat="false" customHeight="true" hidden="false" ht="35.25" outlineLevel="0" r="9">
      <c r="A9" s="56" t="s">
        <v>239</v>
      </c>
      <c r="B9" s="187" t="s">
        <v>71</v>
      </c>
      <c r="C9" s="187"/>
      <c r="D9" s="290"/>
      <c r="E9" s="283"/>
      <c r="F9" s="284" t="n">
        <f aca="false">IF(AND('Категория(опт)'!$B$1="A+"),0.46,IF(AND('Категория(опт)'!$B$1="A"),0.405,IF(AND('Категория(опт)'!$B$1="B"),0.355,IF(AND('Категория(опт)'!$B$1="C"),0.305,""))))</f>
        <v>0.305</v>
      </c>
    </row>
    <row collapsed="false" customFormat="false" customHeight="true" hidden="false" ht="15" outlineLevel="0" r="10">
      <c r="A10" s="213"/>
      <c r="B10" s="214" t="s">
        <v>111</v>
      </c>
      <c r="C10" s="215" t="n">
        <v>80</v>
      </c>
      <c r="D10" s="291" t="n">
        <v>36051</v>
      </c>
      <c r="E10" s="286" t="n">
        <v>0.572</v>
      </c>
      <c r="F10" s="287" t="n">
        <v>0</v>
      </c>
    </row>
    <row collapsed="false" customFormat="false" customHeight="true" hidden="false" ht="15.75" outlineLevel="0" r="11">
      <c r="A11" s="219"/>
      <c r="B11" s="214"/>
      <c r="C11" s="220" t="n">
        <v>90</v>
      </c>
      <c r="D11" s="292" t="n">
        <v>40737</v>
      </c>
      <c r="E11" s="286" t="n">
        <v>0.572</v>
      </c>
      <c r="F11" s="287" t="n">
        <v>0</v>
      </c>
    </row>
    <row collapsed="false" customFormat="false" customHeight="true" hidden="false" ht="15.75" outlineLevel="0" r="12">
      <c r="A12" s="219"/>
      <c r="B12" s="214"/>
      <c r="C12" s="220" t="n">
        <v>120</v>
      </c>
      <c r="D12" s="292" t="n">
        <v>50462</v>
      </c>
      <c r="E12" s="286" t="n">
        <v>0.572</v>
      </c>
      <c r="F12" s="287" t="n">
        <v>0</v>
      </c>
    </row>
    <row collapsed="false" customFormat="false" customHeight="false" hidden="false" ht="15.6" outlineLevel="0" r="13">
      <c r="A13" s="219"/>
      <c r="B13" s="214"/>
      <c r="C13" s="222" t="n">
        <v>140</v>
      </c>
      <c r="D13" s="292" t="n">
        <v>56048</v>
      </c>
      <c r="E13" s="286" t="n">
        <v>0.572</v>
      </c>
      <c r="F13" s="287" t="n">
        <v>0</v>
      </c>
    </row>
    <row collapsed="false" customFormat="false" customHeight="false" hidden="false" ht="15.6" outlineLevel="0" r="14">
      <c r="A14" s="219"/>
      <c r="B14" s="214"/>
      <c r="C14" s="222" t="n">
        <v>160</v>
      </c>
      <c r="D14" s="292" t="n">
        <v>62494</v>
      </c>
      <c r="E14" s="286" t="n">
        <v>0.572</v>
      </c>
      <c r="F14" s="287" t="n">
        <v>0</v>
      </c>
    </row>
    <row collapsed="false" customFormat="false" customHeight="false" hidden="false" ht="15.6" outlineLevel="0" r="15">
      <c r="A15" s="219"/>
      <c r="B15" s="214"/>
      <c r="C15" s="222" t="n">
        <v>180</v>
      </c>
      <c r="D15" s="292" t="n">
        <v>71131</v>
      </c>
      <c r="E15" s="286" t="n">
        <v>0.572</v>
      </c>
      <c r="F15" s="287" t="n">
        <v>0</v>
      </c>
    </row>
    <row collapsed="false" customFormat="false" customHeight="false" hidden="false" ht="16.2" outlineLevel="0" r="16">
      <c r="A16" s="219"/>
      <c r="B16" s="214"/>
      <c r="C16" s="223" t="n">
        <v>200</v>
      </c>
      <c r="D16" s="293" t="n">
        <v>80930</v>
      </c>
      <c r="E16" s="286" t="n">
        <v>0.572</v>
      </c>
      <c r="F16" s="287" t="n">
        <v>0</v>
      </c>
    </row>
    <row collapsed="false" customFormat="false" customHeight="true" hidden="false" ht="35.25" outlineLevel="0" r="17">
      <c r="A17" s="56" t="s">
        <v>242</v>
      </c>
      <c r="B17" s="187" t="s">
        <v>71</v>
      </c>
      <c r="C17" s="187"/>
      <c r="D17" s="290"/>
      <c r="E17" s="283"/>
      <c r="F17" s="284" t="n">
        <f aca="false">IF(AND('Категория(опт)'!$B$1="A+"),0.46,IF(AND('Категория(опт)'!$B$1="A"),0.405,IF(AND('Категория(опт)'!$B$1="B"),0.355,IF(AND('Категория(опт)'!$B$1="C"),0.305,""))))</f>
        <v>0.305</v>
      </c>
    </row>
    <row collapsed="false" customFormat="false" customHeight="true" hidden="false" ht="15" outlineLevel="0" r="18">
      <c r="A18" s="213"/>
      <c r="B18" s="214" t="s">
        <v>111</v>
      </c>
      <c r="C18" s="215" t="n">
        <v>80</v>
      </c>
      <c r="D18" s="291" t="n">
        <v>49882</v>
      </c>
      <c r="E18" s="225" t="n">
        <v>0.664</v>
      </c>
      <c r="F18" s="287" t="n">
        <v>0</v>
      </c>
    </row>
    <row collapsed="false" customFormat="false" customHeight="true" hidden="false" ht="15.75" outlineLevel="0" r="19">
      <c r="A19" s="219"/>
      <c r="B19" s="214"/>
      <c r="C19" s="220" t="n">
        <v>90</v>
      </c>
      <c r="D19" s="292" t="n">
        <v>53572</v>
      </c>
      <c r="E19" s="225" t="n">
        <v>0.664</v>
      </c>
      <c r="F19" s="287" t="n">
        <v>0</v>
      </c>
    </row>
    <row collapsed="false" customFormat="false" customHeight="true" hidden="false" ht="15.75" outlineLevel="0" r="20">
      <c r="A20" s="219"/>
      <c r="B20" s="214"/>
      <c r="C20" s="220" t="n">
        <v>120</v>
      </c>
      <c r="D20" s="292" t="n">
        <v>68640</v>
      </c>
      <c r="E20" s="225" t="n">
        <v>0.664</v>
      </c>
      <c r="F20" s="287" t="n">
        <v>0</v>
      </c>
    </row>
    <row collapsed="false" customFormat="false" customHeight="false" hidden="false" ht="15.6" outlineLevel="0" r="21">
      <c r="A21" s="219"/>
      <c r="B21" s="214"/>
      <c r="C21" s="222" t="n">
        <v>140</v>
      </c>
      <c r="D21" s="292" t="n">
        <v>76846</v>
      </c>
      <c r="E21" s="225" t="n">
        <v>0.664</v>
      </c>
      <c r="F21" s="287" t="n">
        <v>0</v>
      </c>
    </row>
    <row collapsed="false" customFormat="false" customHeight="false" hidden="false" ht="15.6" outlineLevel="0" r="22">
      <c r="A22" s="219"/>
      <c r="B22" s="214"/>
      <c r="C22" s="222" t="n">
        <v>160</v>
      </c>
      <c r="D22" s="292" t="n">
        <v>95099</v>
      </c>
      <c r="E22" s="225" t="n">
        <v>0.664</v>
      </c>
      <c r="F22" s="287" t="n">
        <v>0</v>
      </c>
    </row>
    <row collapsed="false" customFormat="false" customHeight="false" hidden="false" ht="15.6" outlineLevel="0" r="23">
      <c r="A23" s="219"/>
      <c r="B23" s="214"/>
      <c r="C23" s="222" t="n">
        <v>180</v>
      </c>
      <c r="D23" s="292" t="n">
        <v>98377</v>
      </c>
      <c r="E23" s="225" t="n">
        <v>0.664</v>
      </c>
      <c r="F23" s="287" t="n">
        <v>0</v>
      </c>
    </row>
    <row collapsed="false" customFormat="false" customHeight="false" hidden="false" ht="15.6" outlineLevel="0" r="24">
      <c r="A24" s="219"/>
      <c r="B24" s="214"/>
      <c r="C24" s="223" t="n">
        <v>200</v>
      </c>
      <c r="D24" s="293" t="n">
        <v>102460</v>
      </c>
      <c r="E24" s="225" t="n">
        <v>0.664</v>
      </c>
      <c r="F24" s="287" t="n">
        <v>0</v>
      </c>
    </row>
    <row collapsed="false" customFormat="false" customHeight="true" hidden="false" ht="16.2" outlineLevel="0" r="25">
      <c r="A25" s="219"/>
      <c r="B25" s="215" t="s">
        <v>252</v>
      </c>
      <c r="C25" s="215"/>
      <c r="D25" s="294" t="n">
        <v>116973</v>
      </c>
      <c r="E25" s="225" t="n">
        <v>0.664</v>
      </c>
      <c r="F25" s="287" t="n">
        <v>0</v>
      </c>
    </row>
    <row collapsed="false" customFormat="false" customHeight="true" hidden="false" ht="35.25" outlineLevel="0" r="26">
      <c r="A26" s="56" t="s">
        <v>246</v>
      </c>
      <c r="B26" s="187" t="s">
        <v>71</v>
      </c>
      <c r="C26" s="187"/>
      <c r="D26" s="290"/>
      <c r="E26" s="283"/>
      <c r="F26" s="284" t="n">
        <f aca="false">IF(AND('Категория(опт)'!$B$1="A+"),0.49,IF(AND('Категория(опт)'!$B$1="A"),0.44,IF(AND('Категория(опт)'!$B$1="B"),0.395,IF(AND('Категория(опт)'!$B$1="C"),0.345,""))))</f>
        <v>0.345</v>
      </c>
    </row>
    <row collapsed="false" customFormat="false" customHeight="true" hidden="false" ht="15" outlineLevel="0" r="27">
      <c r="A27" s="213"/>
      <c r="B27" s="214" t="s">
        <v>111</v>
      </c>
      <c r="C27" s="215" t="n">
        <v>80</v>
      </c>
      <c r="D27" s="291" t="n">
        <v>55609</v>
      </c>
      <c r="E27" s="217" t="n">
        <v>0.685</v>
      </c>
      <c r="F27" s="287" t="n">
        <v>0</v>
      </c>
    </row>
    <row collapsed="false" customFormat="false" customHeight="true" hidden="false" ht="15.75" outlineLevel="0" r="28">
      <c r="A28" s="219"/>
      <c r="B28" s="214"/>
      <c r="C28" s="220" t="n">
        <v>90</v>
      </c>
      <c r="D28" s="292" t="n">
        <v>61339</v>
      </c>
      <c r="E28" s="217" t="n">
        <v>0.685</v>
      </c>
      <c r="F28" s="287" t="n">
        <v>0</v>
      </c>
    </row>
    <row collapsed="false" customFormat="false" customHeight="true" hidden="false" ht="15.75" outlineLevel="0" r="29">
      <c r="A29" s="219"/>
      <c r="B29" s="214"/>
      <c r="C29" s="220" t="n">
        <v>120</v>
      </c>
      <c r="D29" s="292" t="n">
        <v>78272</v>
      </c>
      <c r="E29" s="217" t="n">
        <v>0.685</v>
      </c>
      <c r="F29" s="287" t="n">
        <v>0</v>
      </c>
    </row>
    <row collapsed="false" customFormat="false" customHeight="false" hidden="false" ht="15.6" outlineLevel="0" r="30">
      <c r="A30" s="219"/>
      <c r="B30" s="214"/>
      <c r="C30" s="222" t="n">
        <v>140</v>
      </c>
      <c r="D30" s="292" t="n">
        <v>87444</v>
      </c>
      <c r="E30" s="217" t="n">
        <v>0.685</v>
      </c>
      <c r="F30" s="287" t="n">
        <v>0</v>
      </c>
    </row>
    <row collapsed="false" customFormat="false" customHeight="false" hidden="false" ht="15.6" outlineLevel="0" r="31">
      <c r="A31" s="219"/>
      <c r="B31" s="214"/>
      <c r="C31" s="222" t="n">
        <v>160</v>
      </c>
      <c r="D31" s="292" t="n">
        <v>100332</v>
      </c>
      <c r="E31" s="217" t="n">
        <v>0.685</v>
      </c>
      <c r="F31" s="287" t="n">
        <v>0</v>
      </c>
    </row>
    <row collapsed="false" customFormat="false" customHeight="false" hidden="false" ht="15.6" outlineLevel="0" r="32">
      <c r="A32" s="219"/>
      <c r="B32" s="214"/>
      <c r="C32" s="222" t="n">
        <v>180</v>
      </c>
      <c r="D32" s="292" t="n">
        <v>113644</v>
      </c>
      <c r="E32" s="217" t="n">
        <v>0.685</v>
      </c>
      <c r="F32" s="287" t="n">
        <v>0</v>
      </c>
    </row>
    <row collapsed="false" customFormat="false" customHeight="false" hidden="false" ht="16.2" outlineLevel="0" r="33">
      <c r="A33" s="219"/>
      <c r="B33" s="214"/>
      <c r="C33" s="223" t="n">
        <v>200</v>
      </c>
      <c r="D33" s="293" t="n">
        <v>124530</v>
      </c>
      <c r="E33" s="217" t="n">
        <v>0.685</v>
      </c>
      <c r="F33" s="287" t="n">
        <v>0</v>
      </c>
    </row>
    <row collapsed="false" customFormat="false" customHeight="true" hidden="false" ht="35.25" outlineLevel="0" r="34">
      <c r="A34" s="281" t="s">
        <v>253</v>
      </c>
      <c r="B34" s="187" t="s">
        <v>71</v>
      </c>
      <c r="C34" s="187"/>
      <c r="D34" s="290"/>
      <c r="E34" s="283"/>
      <c r="F34" s="284" t="n">
        <f aca="false">IF(AND('Категория(опт)'!$B$1="A+"),0.49,IF(AND('Категория(опт)'!$B$1="A"),0.44,IF(AND('Категория(опт)'!$B$1="B"),0.395,IF(AND('Категория(опт)'!$B$1="C"),0.345,""))))</f>
        <v>0.345</v>
      </c>
    </row>
    <row collapsed="false" customFormat="false" customHeight="true" hidden="false" ht="15" outlineLevel="0" r="35">
      <c r="A35" s="213"/>
      <c r="B35" s="214" t="s">
        <v>111</v>
      </c>
      <c r="C35" s="215" t="n">
        <v>80</v>
      </c>
      <c r="D35" s="285" t="n">
        <v>39162</v>
      </c>
      <c r="E35" s="286" t="n">
        <v>0.49</v>
      </c>
      <c r="F35" s="287" t="n">
        <v>0</v>
      </c>
    </row>
    <row collapsed="false" customFormat="false" customHeight="true" hidden="false" ht="15.75" outlineLevel="0" r="36">
      <c r="A36" s="219"/>
      <c r="B36" s="214"/>
      <c r="C36" s="220" t="n">
        <v>90</v>
      </c>
      <c r="D36" s="288" t="n">
        <v>41806</v>
      </c>
      <c r="E36" s="286" t="n">
        <v>0.49</v>
      </c>
      <c r="F36" s="287" t="n">
        <v>0</v>
      </c>
    </row>
    <row collapsed="false" customFormat="false" customHeight="true" hidden="false" ht="15.75" outlineLevel="0" r="37">
      <c r="A37" s="219"/>
      <c r="B37" s="214"/>
      <c r="C37" s="220" t="n">
        <v>120</v>
      </c>
      <c r="D37" s="288" t="n">
        <v>53259</v>
      </c>
      <c r="E37" s="286" t="n">
        <v>0.49</v>
      </c>
      <c r="F37" s="287" t="n">
        <v>0</v>
      </c>
    </row>
    <row collapsed="false" customFormat="false" customHeight="false" hidden="false" ht="15.6" outlineLevel="0" r="38">
      <c r="A38" s="219"/>
      <c r="B38" s="214"/>
      <c r="C38" s="222" t="n">
        <v>140</v>
      </c>
      <c r="D38" s="288" t="n">
        <v>61308</v>
      </c>
      <c r="E38" s="286" t="n">
        <v>0.49</v>
      </c>
      <c r="F38" s="287" t="n">
        <v>0</v>
      </c>
    </row>
    <row collapsed="false" customFormat="false" customHeight="false" hidden="false" ht="15.6" outlineLevel="0" r="39">
      <c r="A39" s="219"/>
      <c r="B39" s="214"/>
      <c r="C39" s="222" t="n">
        <v>160</v>
      </c>
      <c r="D39" s="288" t="n">
        <v>71609</v>
      </c>
      <c r="E39" s="286" t="n">
        <v>0.49</v>
      </c>
      <c r="F39" s="287" t="n">
        <v>0</v>
      </c>
    </row>
    <row collapsed="false" customFormat="false" customHeight="false" hidden="false" ht="15.6" outlineLevel="0" r="40">
      <c r="A40" s="219"/>
      <c r="B40" s="214"/>
      <c r="C40" s="222" t="n">
        <v>180</v>
      </c>
      <c r="D40" s="288" t="n">
        <v>81313</v>
      </c>
      <c r="E40" s="286" t="n">
        <v>0.49</v>
      </c>
      <c r="F40" s="287" t="n">
        <v>0</v>
      </c>
    </row>
    <row collapsed="false" customFormat="false" customHeight="false" hidden="false" ht="16.2" outlineLevel="0" r="41">
      <c r="A41" s="219"/>
      <c r="B41" s="214"/>
      <c r="C41" s="223" t="n">
        <v>200</v>
      </c>
      <c r="D41" s="289" t="n">
        <v>89338</v>
      </c>
      <c r="E41" s="286" t="n">
        <v>0.49</v>
      </c>
      <c r="F41" s="287" t="n">
        <v>0</v>
      </c>
    </row>
    <row collapsed="false" customFormat="false" customHeight="true" hidden="false" ht="35.25" outlineLevel="0" r="42">
      <c r="A42" s="56" t="s">
        <v>249</v>
      </c>
      <c r="B42" s="187" t="s">
        <v>71</v>
      </c>
      <c r="C42" s="187"/>
      <c r="D42" s="290"/>
      <c r="E42" s="283"/>
      <c r="F42" s="284" t="n">
        <f aca="false">IF(AND('Категория(опт)'!$B$1="A+"),0.49,IF(AND('Категория(опт)'!$B$1="A"),0.44,IF(AND('Категория(опт)'!$B$1="B"),0.395,IF(AND('Категория(опт)'!$B$1="C"),0.345,""))))</f>
        <v>0.345</v>
      </c>
    </row>
    <row collapsed="false" customFormat="false" customHeight="true" hidden="false" ht="15" outlineLevel="0" r="43">
      <c r="A43" s="213"/>
      <c r="B43" s="295" t="s">
        <v>111</v>
      </c>
      <c r="C43" s="215" t="n">
        <v>80</v>
      </c>
      <c r="D43" s="291" t="n">
        <v>65030</v>
      </c>
      <c r="E43" s="217" t="n">
        <v>0.654</v>
      </c>
      <c r="F43" s="287" t="n">
        <v>0</v>
      </c>
    </row>
    <row collapsed="false" customFormat="false" customHeight="true" hidden="false" ht="15.75" outlineLevel="0" r="44">
      <c r="A44" s="219"/>
      <c r="B44" s="295"/>
      <c r="C44" s="220" t="n">
        <v>90</v>
      </c>
      <c r="D44" s="292" t="n">
        <v>69207</v>
      </c>
      <c r="E44" s="217" t="n">
        <v>0.654</v>
      </c>
      <c r="F44" s="287" t="n">
        <v>0</v>
      </c>
    </row>
    <row collapsed="false" customFormat="false" customHeight="true" hidden="false" ht="15.75" outlineLevel="0" r="45">
      <c r="A45" s="219"/>
      <c r="B45" s="295"/>
      <c r="C45" s="220" t="n">
        <v>120</v>
      </c>
      <c r="D45" s="292" t="n">
        <v>81576</v>
      </c>
      <c r="E45" s="217" t="n">
        <v>0.654</v>
      </c>
      <c r="F45" s="287" t="n">
        <v>0</v>
      </c>
    </row>
    <row collapsed="false" customFormat="false" customHeight="false" hidden="false" ht="15.6" outlineLevel="0" r="46">
      <c r="A46" s="219"/>
      <c r="B46" s="295"/>
      <c r="C46" s="222" t="n">
        <v>140</v>
      </c>
      <c r="D46" s="292" t="n">
        <v>102043</v>
      </c>
      <c r="E46" s="217" t="n">
        <v>0.654</v>
      </c>
      <c r="F46" s="287" t="n">
        <v>0</v>
      </c>
    </row>
    <row collapsed="false" customFormat="false" customHeight="false" hidden="false" ht="15.6" outlineLevel="0" r="47">
      <c r="A47" s="219"/>
      <c r="B47" s="295"/>
      <c r="C47" s="222" t="n">
        <v>160</v>
      </c>
      <c r="D47" s="292" t="n">
        <v>116107</v>
      </c>
      <c r="E47" s="217" t="n">
        <v>0.654</v>
      </c>
      <c r="F47" s="287" t="n">
        <v>0</v>
      </c>
    </row>
    <row collapsed="false" customFormat="false" customHeight="false" hidden="false" ht="15.6" outlineLevel="0" r="48">
      <c r="A48" s="219"/>
      <c r="B48" s="295"/>
      <c r="C48" s="222" t="n">
        <v>180</v>
      </c>
      <c r="D48" s="292" t="n">
        <v>130453</v>
      </c>
      <c r="E48" s="217" t="n">
        <v>0.654</v>
      </c>
      <c r="F48" s="287" t="n">
        <v>0</v>
      </c>
    </row>
    <row collapsed="false" customFormat="false" customHeight="false" hidden="false" ht="16.2" outlineLevel="0" r="49">
      <c r="A49" s="296"/>
      <c r="B49" s="295"/>
      <c r="C49" s="222" t="n">
        <v>200</v>
      </c>
      <c r="D49" s="292" t="n">
        <v>144194</v>
      </c>
      <c r="E49" s="217" t="n">
        <v>0.654</v>
      </c>
      <c r="F49" s="287" t="n">
        <v>0</v>
      </c>
    </row>
  </sheetData>
  <mergeCells count="13">
    <mergeCell ref="B1:C1"/>
    <mergeCell ref="B2:B8"/>
    <mergeCell ref="B9:C9"/>
    <mergeCell ref="B10:B16"/>
    <mergeCell ref="B17:C17"/>
    <mergeCell ref="B18:B24"/>
    <mergeCell ref="B25:C25"/>
    <mergeCell ref="B26:C26"/>
    <mergeCell ref="B27:B33"/>
    <mergeCell ref="B34:C34"/>
    <mergeCell ref="B35:B41"/>
    <mergeCell ref="B42:C42"/>
    <mergeCell ref="B43:B4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K1" activeCellId="0" pane="topLeft" sqref="K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true" max="9" min="9" style="45" width="0"/>
    <col collapsed="false" hidden="false" max="10" min="10" style="33" width="19.9948979591837"/>
    <col collapsed="false" hidden="false" max="1022" min="11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J1" s="53" t="s">
        <v>67</v>
      </c>
      <c r="K1" s="54"/>
      <c r="L1" s="54"/>
      <c r="M1" s="54"/>
    </row>
    <row collapsed="false" customFormat="false" customHeight="true" hidden="false" ht="29.25" outlineLevel="0" r="2">
      <c r="A2" s="55" t="s">
        <v>254</v>
      </c>
      <c r="B2" s="55"/>
      <c r="C2" s="55"/>
      <c r="D2" s="55"/>
      <c r="E2" s="55"/>
      <c r="F2" s="55"/>
      <c r="G2" s="55"/>
      <c r="H2" s="55"/>
      <c r="I2" s="55"/>
      <c r="J2" s="55"/>
    </row>
    <row collapsed="false" customFormat="false" customHeight="true" hidden="false" ht="53.4" outlineLevel="0" r="3">
      <c r="A3" s="56" t="s">
        <v>255</v>
      </c>
      <c r="B3" s="57" t="s">
        <v>70</v>
      </c>
      <c r="C3" s="57" t="s">
        <v>71</v>
      </c>
      <c r="D3" s="57"/>
      <c r="E3" s="58" t="s">
        <v>72</v>
      </c>
      <c r="F3" s="58" t="s">
        <v>72</v>
      </c>
      <c r="G3" s="60" t="s">
        <v>73</v>
      </c>
      <c r="H3" s="61" t="s">
        <v>74</v>
      </c>
      <c r="I3" s="62"/>
      <c r="J3" s="140" t="s">
        <v>75</v>
      </c>
      <c r="K3" s="114" t="s">
        <v>85</v>
      </c>
    </row>
    <row collapsed="false" customFormat="false" customHeight="true" hidden="false" ht="15" outlineLevel="0" r="4">
      <c r="A4" s="141"/>
      <c r="B4" s="142" t="s">
        <v>256</v>
      </c>
      <c r="C4" s="143" t="s">
        <v>111</v>
      </c>
      <c r="D4" s="85" t="n">
        <v>80</v>
      </c>
      <c r="E4" s="68" t="n">
        <v>18151</v>
      </c>
      <c r="F4" s="145" t="n">
        <f aca="false">ROUND(E4*(1+'Wildberries (РРЦ)'!$D$2),0)</f>
        <v>18151</v>
      </c>
      <c r="G4" s="227" t="n">
        <v>0.5</v>
      </c>
      <c r="H4" s="88" t="n">
        <f aca="false">F4*(1-G4)</f>
        <v>9075.5</v>
      </c>
      <c r="I4" s="89" t="n">
        <v>5436</v>
      </c>
      <c r="J4" s="151" t="n">
        <f aca="false">I4*(1-0.235)/(IF(AND('Категория(опт)'!$B$6="с НДС"),1,IF(AND('Категория(опт)'!$B$6="без НДС"),1.2,"")))</f>
        <v>4158.54</v>
      </c>
    </row>
    <row collapsed="false" customFormat="false" customHeight="true" hidden="false" ht="15.75" outlineLevel="0" r="5">
      <c r="A5" s="82" t="s">
        <v>257</v>
      </c>
      <c r="B5" s="142"/>
      <c r="C5" s="143"/>
      <c r="D5" s="93" t="n">
        <v>90</v>
      </c>
      <c r="E5" s="94" t="n">
        <v>19970</v>
      </c>
      <c r="F5" s="153" t="n">
        <f aca="false">ROUND(E5*(1+'Wildberries (РРЦ)'!$D$2),0)</f>
        <v>19970</v>
      </c>
      <c r="G5" s="266" t="n">
        <v>0.5</v>
      </c>
      <c r="H5" s="95" t="n">
        <f aca="false">F5*(1-G5)</f>
        <v>9985</v>
      </c>
      <c r="I5" s="96" t="n">
        <v>5978</v>
      </c>
      <c r="J5" s="158" t="n">
        <f aca="false">I5*(1-0.235)/(IF(AND('Категория(опт)'!$B$6="с НДС"),1,IF(AND('Категория(опт)'!$B$6="без НДС"),1.2,"")))</f>
        <v>4573.17</v>
      </c>
    </row>
    <row collapsed="false" customFormat="false" customHeight="true" hidden="false" ht="15.75" outlineLevel="0" r="6">
      <c r="A6" s="82" t="s">
        <v>258</v>
      </c>
      <c r="B6" s="142"/>
      <c r="C6" s="143"/>
      <c r="D6" s="93" t="n">
        <v>120</v>
      </c>
      <c r="E6" s="94" t="n">
        <v>27241</v>
      </c>
      <c r="F6" s="153" t="n">
        <f aca="false">ROUND(E6*(1+'Wildberries (РРЦ)'!$D$2),0)</f>
        <v>27241</v>
      </c>
      <c r="G6" s="266" t="n">
        <v>0.5</v>
      </c>
      <c r="H6" s="95" t="n">
        <f aca="false">F6*(1-G6)</f>
        <v>13620.5</v>
      </c>
      <c r="I6" s="96" t="n">
        <v>8153</v>
      </c>
      <c r="J6" s="158" t="n">
        <f aca="false">I6*(1-0.235)/(IF(AND('Категория(опт)'!$B$6="с НДС"),1,IF(AND('Категория(опт)'!$B$6="без НДС"),1.2,"")))</f>
        <v>6237.045</v>
      </c>
    </row>
    <row collapsed="false" customFormat="false" customHeight="false" hidden="false" ht="15.65" outlineLevel="0" r="7">
      <c r="A7" s="82" t="s">
        <v>135</v>
      </c>
      <c r="B7" s="142"/>
      <c r="C7" s="143"/>
      <c r="D7" s="93" t="n">
        <v>140</v>
      </c>
      <c r="E7" s="94" t="n">
        <v>29058</v>
      </c>
      <c r="F7" s="153" t="n">
        <f aca="false">ROUND(E7*(1+'Wildberries (РРЦ)'!$D$2),0)</f>
        <v>29058</v>
      </c>
      <c r="G7" s="266" t="n">
        <v>0.5</v>
      </c>
      <c r="H7" s="95" t="n">
        <f aca="false">F7*(1-G7)</f>
        <v>14529</v>
      </c>
      <c r="I7" s="96" t="n">
        <v>8700</v>
      </c>
      <c r="J7" s="158" t="n">
        <f aca="false">I7*(1-0.235)/(IF(AND('Категория(опт)'!$B$6="с НДС"),1,IF(AND('Категория(опт)'!$B$6="без НДС"),1.2,"")))</f>
        <v>6655.5</v>
      </c>
    </row>
    <row collapsed="false" customFormat="false" customHeight="false" hidden="false" ht="15.65" outlineLevel="0" r="8">
      <c r="A8" s="82" t="s">
        <v>259</v>
      </c>
      <c r="B8" s="142"/>
      <c r="C8" s="143"/>
      <c r="D8" s="99" t="n">
        <v>160</v>
      </c>
      <c r="E8" s="100" t="n">
        <v>30269</v>
      </c>
      <c r="F8" s="162" t="n">
        <f aca="false">ROUND(E8*(1+'Wildberries (РРЦ)'!$D$2),0)</f>
        <v>30269</v>
      </c>
      <c r="G8" s="267" t="n">
        <v>0.5</v>
      </c>
      <c r="H8" s="103" t="n">
        <f aca="false">F8*(1-G8)</f>
        <v>15134.5</v>
      </c>
      <c r="I8" s="104" t="n">
        <v>9074</v>
      </c>
      <c r="J8" s="168" t="n">
        <f aca="false">I8*(1-0.235)/(IF(AND('Категория(опт)'!$B$6="с НДС"),1,IF(AND('Категория(опт)'!$B$6="без НДС"),1.2,"")))</f>
        <v>6941.61</v>
      </c>
    </row>
    <row collapsed="false" customFormat="false" customHeight="false" hidden="false" ht="15.65" outlineLevel="0" r="9">
      <c r="A9" s="82" t="s">
        <v>174</v>
      </c>
      <c r="B9" s="142"/>
      <c r="C9" s="143"/>
      <c r="D9" s="93" t="n">
        <v>180</v>
      </c>
      <c r="E9" s="94" t="n">
        <v>39359</v>
      </c>
      <c r="F9" s="153" t="n">
        <f aca="false">ROUND(E9*(1+'Wildberries (РРЦ)'!$D$2),0)</f>
        <v>39359</v>
      </c>
      <c r="G9" s="266" t="n">
        <v>0.5</v>
      </c>
      <c r="H9" s="95" t="n">
        <f aca="false">F9*(1-G9)</f>
        <v>19679.5</v>
      </c>
      <c r="I9" s="96" t="n">
        <v>11783</v>
      </c>
      <c r="J9" s="158" t="n">
        <f aca="false">I9*(1-0.235)/(IF(AND('Категория(опт)'!$B$6="с НДС"),1,IF(AND('Категория(опт)'!$B$6="без НДС"),1.2,"")))</f>
        <v>9013.995</v>
      </c>
    </row>
    <row collapsed="false" customFormat="false" customHeight="false" hidden="false" ht="44" outlineLevel="0" r="10">
      <c r="A10" s="297" t="s">
        <v>260</v>
      </c>
      <c r="B10" s="142"/>
      <c r="C10" s="143"/>
      <c r="D10" s="93" t="n">
        <v>200</v>
      </c>
      <c r="E10" s="94" t="n">
        <v>45419</v>
      </c>
      <c r="F10" s="153" t="n">
        <f aca="false">ROUND(E10*(1+'Wildberries (РРЦ)'!$D$2),0)</f>
        <v>45419</v>
      </c>
      <c r="G10" s="266" t="n">
        <v>0.5</v>
      </c>
      <c r="H10" s="95" t="n">
        <f aca="false">F10*(1-G10)</f>
        <v>22709.5</v>
      </c>
      <c r="I10" s="96" t="n">
        <v>13598</v>
      </c>
      <c r="J10" s="158" t="n">
        <f aca="false">I10*(1-0.235)/(IF(AND('Категория(опт)'!$B$6="с НДС"),1,IF(AND('Категория(опт)'!$B$6="без НДС"),1.2,"")))</f>
        <v>10402.47</v>
      </c>
    </row>
    <row collapsed="false" customFormat="false" customHeight="true" hidden="false" ht="29.85" outlineLevel="0" r="11">
      <c r="A11" s="56" t="s">
        <v>261</v>
      </c>
      <c r="B11" s="57" t="s">
        <v>70</v>
      </c>
      <c r="C11" s="57" t="s">
        <v>71</v>
      </c>
      <c r="D11" s="57"/>
      <c r="E11" s="58" t="s">
        <v>72</v>
      </c>
      <c r="F11" s="58" t="s">
        <v>72</v>
      </c>
      <c r="G11" s="60" t="s">
        <v>73</v>
      </c>
      <c r="H11" s="61" t="s">
        <v>74</v>
      </c>
      <c r="I11" s="140" t="s">
        <v>75</v>
      </c>
      <c r="J11" s="140" t="s">
        <v>75</v>
      </c>
    </row>
    <row collapsed="false" customFormat="false" customHeight="true" hidden="false" ht="15.65" outlineLevel="0" r="12">
      <c r="A12" s="141"/>
      <c r="B12" s="142" t="s">
        <v>262</v>
      </c>
      <c r="C12" s="143" t="s">
        <v>111</v>
      </c>
      <c r="D12" s="85" t="n">
        <v>80</v>
      </c>
      <c r="E12" s="68" t="n">
        <v>11269</v>
      </c>
      <c r="F12" s="145" t="n">
        <f aca="false">ROUND(E12*(1+'Wildberries (РРЦ)'!$D$2),0)</f>
        <v>11269</v>
      </c>
      <c r="G12" s="227" t="n">
        <v>0.5</v>
      </c>
      <c r="H12" s="88" t="n">
        <f aca="false">F12*(1-G12)</f>
        <v>5634.5</v>
      </c>
      <c r="I12" s="298" t="n">
        <v>4507</v>
      </c>
      <c r="J12" s="151" t="n">
        <f aca="false">I12/(IF(AND('Категория(опт)'!$B$6="с НДС"),1,IF(AND('Категория(опт)'!$B$6="без НДС"),1.2,"")))</f>
        <v>4507</v>
      </c>
    </row>
    <row collapsed="false" customFormat="false" customHeight="false" hidden="false" ht="15.65" outlineLevel="0" r="13">
      <c r="A13" s="82" t="s">
        <v>263</v>
      </c>
      <c r="B13" s="142"/>
      <c r="C13" s="143"/>
      <c r="D13" s="93" t="n">
        <v>90</v>
      </c>
      <c r="E13" s="68" t="n">
        <v>12520</v>
      </c>
      <c r="F13" s="145" t="n">
        <f aca="false">ROUND(E13*(1+'Wildberries (РРЦ)'!$D$2),0)</f>
        <v>12520</v>
      </c>
      <c r="G13" s="266" t="n">
        <v>0.5</v>
      </c>
      <c r="H13" s="88" t="n">
        <f aca="false">F13*(1-G13)</f>
        <v>6260</v>
      </c>
      <c r="I13" s="299" t="n">
        <v>4821</v>
      </c>
      <c r="J13" s="158" t="n">
        <f aca="false">I13/(IF(AND('Категория(опт)'!$B$6="с НДС"),1,IF(AND('Категория(опт)'!$B$6="без НДС"),1.2,"")))</f>
        <v>4821</v>
      </c>
    </row>
    <row collapsed="false" customFormat="false" customHeight="false" hidden="false" ht="15.65" outlineLevel="0" r="14">
      <c r="A14" s="82" t="s">
        <v>264</v>
      </c>
      <c r="B14" s="142"/>
      <c r="C14" s="143"/>
      <c r="D14" s="93" t="n">
        <v>120</v>
      </c>
      <c r="E14" s="68" t="n">
        <v>16777</v>
      </c>
      <c r="F14" s="145" t="n">
        <f aca="false">ROUND(E14*(1+'Wildberries (РРЦ)'!$D$2),0)</f>
        <v>16777</v>
      </c>
      <c r="G14" s="266" t="n">
        <v>0.5</v>
      </c>
      <c r="H14" s="88" t="n">
        <f aca="false">F14*(1-G14)</f>
        <v>8388.5</v>
      </c>
      <c r="I14" s="299" t="n">
        <v>6386</v>
      </c>
      <c r="J14" s="158" t="n">
        <f aca="false">I14/(IF(AND('Категория(опт)'!$B$6="с НДС"),1,IF(AND('Категория(опт)'!$B$6="без НДС"),1.2,"")))</f>
        <v>6386</v>
      </c>
    </row>
    <row collapsed="false" customFormat="false" customHeight="false" hidden="false" ht="15.65" outlineLevel="0" r="15">
      <c r="A15" s="82" t="s">
        <v>135</v>
      </c>
      <c r="B15" s="142"/>
      <c r="C15" s="143"/>
      <c r="D15" s="93" t="n">
        <v>140</v>
      </c>
      <c r="E15" s="68" t="n">
        <v>19280</v>
      </c>
      <c r="F15" s="145" t="n">
        <f aca="false">ROUND(E15*(1+'Wildberries (РРЦ)'!$D$2),0)</f>
        <v>19280</v>
      </c>
      <c r="G15" s="266" t="n">
        <v>0.5</v>
      </c>
      <c r="H15" s="88" t="n">
        <f aca="false">F15*(1-G15)</f>
        <v>9640</v>
      </c>
      <c r="I15" s="299" t="n">
        <v>6885</v>
      </c>
      <c r="J15" s="158" t="n">
        <f aca="false">I15/(IF(AND('Категория(опт)'!$B$6="с НДС"),1,IF(AND('Категория(опт)'!$B$6="без НДС"),1.2,"")))</f>
        <v>6885</v>
      </c>
    </row>
    <row collapsed="false" customFormat="false" customHeight="false" hidden="false" ht="15.65" outlineLevel="0" r="16">
      <c r="A16" s="82" t="s">
        <v>259</v>
      </c>
      <c r="B16" s="142"/>
      <c r="C16" s="143"/>
      <c r="D16" s="99" t="n">
        <v>160</v>
      </c>
      <c r="E16" s="68" t="n">
        <v>21810</v>
      </c>
      <c r="F16" s="300" t="n">
        <f aca="false">ROUND(E16*(1+'Wildberries (РРЦ)'!$D$2),0)</f>
        <v>21810</v>
      </c>
      <c r="G16" s="267" t="n">
        <v>0.5</v>
      </c>
      <c r="H16" s="301" t="n">
        <f aca="false">F16*(1-G16)</f>
        <v>10905</v>
      </c>
      <c r="I16" s="302" t="n">
        <v>7701</v>
      </c>
      <c r="J16" s="168" t="n">
        <f aca="false">I16/(IF(AND('Категория(опт)'!$B$6="с НДС"),1,IF(AND('Категория(опт)'!$B$6="без НДС"),1.2,"")))</f>
        <v>7701</v>
      </c>
    </row>
    <row collapsed="false" customFormat="false" customHeight="false" hidden="false" ht="15.65" outlineLevel="0" r="17">
      <c r="A17" s="82" t="s">
        <v>83</v>
      </c>
      <c r="B17" s="142"/>
      <c r="C17" s="143"/>
      <c r="D17" s="93" t="n">
        <v>180</v>
      </c>
      <c r="E17" s="68" t="n">
        <v>24539</v>
      </c>
      <c r="F17" s="145" t="n">
        <f aca="false">ROUND(E17*(1+'Wildberries (РРЦ)'!$D$2),0)</f>
        <v>24539</v>
      </c>
      <c r="G17" s="266" t="n">
        <v>0.5</v>
      </c>
      <c r="H17" s="88" t="n">
        <f aca="false">F17*(1-G17)</f>
        <v>12269.5</v>
      </c>
      <c r="I17" s="299" t="n">
        <v>8513</v>
      </c>
      <c r="J17" s="158" t="n">
        <f aca="false">I17/(IF(AND('Категория(опт)'!$B$6="с НДС"),1,IF(AND('Категория(опт)'!$B$6="без НДС"),1.2,"")))</f>
        <v>8513</v>
      </c>
    </row>
    <row collapsed="false" customFormat="false" customHeight="false" hidden="false" ht="29.85" outlineLevel="0" r="18">
      <c r="A18" s="297" t="s">
        <v>265</v>
      </c>
      <c r="B18" s="142"/>
      <c r="C18" s="143"/>
      <c r="D18" s="93" t="n">
        <v>200</v>
      </c>
      <c r="E18" s="68" t="n">
        <v>27168</v>
      </c>
      <c r="F18" s="145" t="n">
        <f aca="false">ROUND(E18*(1+'Wildberries (РРЦ)'!$D$2),0)</f>
        <v>27168</v>
      </c>
      <c r="G18" s="266" t="n">
        <v>0.5</v>
      </c>
      <c r="H18" s="88" t="n">
        <f aca="false">F18*(1-G18)</f>
        <v>13584</v>
      </c>
      <c r="I18" s="299" t="n">
        <v>9766</v>
      </c>
      <c r="J18" s="158" t="n">
        <f aca="false">I18/(IF(AND('Категория(опт)'!$B$6="с НДС"),1,IF(AND('Категория(опт)'!$B$6="без НДС"),1.2,"")))</f>
        <v>9766</v>
      </c>
    </row>
    <row collapsed="false" customFormat="false" customHeight="true" hidden="false" ht="29.85" outlineLevel="0" r="19">
      <c r="A19" s="56" t="s">
        <v>266</v>
      </c>
      <c r="B19" s="57" t="s">
        <v>70</v>
      </c>
      <c r="C19" s="57" t="s">
        <v>71</v>
      </c>
      <c r="D19" s="57"/>
      <c r="E19" s="58" t="s">
        <v>72</v>
      </c>
      <c r="F19" s="58" t="s">
        <v>72</v>
      </c>
      <c r="G19" s="60" t="s">
        <v>73</v>
      </c>
      <c r="H19" s="61" t="s">
        <v>74</v>
      </c>
      <c r="I19" s="140" t="s">
        <v>75</v>
      </c>
      <c r="J19" s="140" t="s">
        <v>75</v>
      </c>
    </row>
    <row collapsed="false" customFormat="false" customHeight="true" hidden="false" ht="15.65" outlineLevel="0" r="20">
      <c r="A20" s="141"/>
      <c r="B20" s="142" t="s">
        <v>267</v>
      </c>
      <c r="C20" s="143" t="s">
        <v>111</v>
      </c>
      <c r="D20" s="85" t="n">
        <v>80</v>
      </c>
      <c r="E20" s="68" t="n">
        <v>8264</v>
      </c>
      <c r="F20" s="145" t="n">
        <f aca="false">ROUND(E20*(1+'Wildberries (РРЦ)'!$D$2),0)</f>
        <v>8264</v>
      </c>
      <c r="G20" s="227" t="n">
        <v>0.5</v>
      </c>
      <c r="H20" s="88" t="n">
        <f aca="false">F20*(1-G20)</f>
        <v>4132</v>
      </c>
      <c r="I20" s="298" t="n">
        <v>3444</v>
      </c>
      <c r="J20" s="151" t="n">
        <f aca="false">I20/(IF(AND('Категория(опт)'!$B$6="с НДС"),1,IF(AND('Категория(опт)'!$B$6="без НДС"),1.2,"")))</f>
        <v>3444</v>
      </c>
    </row>
    <row collapsed="false" customFormat="false" customHeight="false" hidden="false" ht="15.65" outlineLevel="0" r="21">
      <c r="A21" s="82" t="s">
        <v>268</v>
      </c>
      <c r="B21" s="142"/>
      <c r="C21" s="143"/>
      <c r="D21" s="93" t="n">
        <v>90</v>
      </c>
      <c r="E21" s="68" t="n">
        <v>9014</v>
      </c>
      <c r="F21" s="145" t="n">
        <f aca="false">ROUND(E21*(1+'Wildberries (РРЦ)'!$D$2),0)</f>
        <v>9014</v>
      </c>
      <c r="G21" s="266" t="n">
        <v>0.5</v>
      </c>
      <c r="H21" s="88" t="n">
        <f aca="false">F21*(1-G21)</f>
        <v>4507</v>
      </c>
      <c r="I21" s="299" t="n">
        <v>3756</v>
      </c>
      <c r="J21" s="158" t="n">
        <f aca="false">I21/(IF(AND('Категория(опт)'!$B$6="с НДС"),1,IF(AND('Категория(опт)'!$B$6="без НДС"),1.2,"")))</f>
        <v>3756</v>
      </c>
    </row>
    <row collapsed="false" customFormat="false" customHeight="false" hidden="false" ht="15.65" outlineLevel="0" r="22">
      <c r="A22" s="82" t="s">
        <v>258</v>
      </c>
      <c r="B22" s="142"/>
      <c r="C22" s="143"/>
      <c r="D22" s="93" t="n">
        <v>120</v>
      </c>
      <c r="E22" s="68" t="n">
        <v>12394</v>
      </c>
      <c r="F22" s="145" t="n">
        <f aca="false">ROUND(E22*(1+'Wildberries (РРЦ)'!$D$2),0)</f>
        <v>12394</v>
      </c>
      <c r="G22" s="266" t="n">
        <v>0.5</v>
      </c>
      <c r="H22" s="88" t="n">
        <f aca="false">F22*(1-G22)</f>
        <v>6197</v>
      </c>
      <c r="I22" s="299" t="n">
        <v>5183</v>
      </c>
      <c r="J22" s="158" t="n">
        <f aca="false">I22/(IF(AND('Категория(опт)'!$B$6="с НДС"),1,IF(AND('Категория(опт)'!$B$6="без НДС"),1.2,"")))</f>
        <v>5183</v>
      </c>
    </row>
    <row collapsed="false" customFormat="false" customHeight="false" hidden="false" ht="15.65" outlineLevel="0" r="23">
      <c r="A23" s="82" t="s">
        <v>135</v>
      </c>
      <c r="B23" s="142"/>
      <c r="C23" s="143"/>
      <c r="D23" s="93" t="n">
        <v>140</v>
      </c>
      <c r="E23" s="68" t="n">
        <v>14023</v>
      </c>
      <c r="F23" s="145" t="n">
        <f aca="false">ROUND(E23*(1+'Wildberries (РРЦ)'!$D$2),0)</f>
        <v>14023</v>
      </c>
      <c r="G23" s="266" t="n">
        <v>0.5</v>
      </c>
      <c r="H23" s="88" t="n">
        <f aca="false">F23*(1-G23)</f>
        <v>7011.5</v>
      </c>
      <c r="I23" s="299" t="n">
        <v>5823</v>
      </c>
      <c r="J23" s="158" t="n">
        <f aca="false">I23/(IF(AND('Категория(опт)'!$B$6="с НДС"),1,IF(AND('Категория(опт)'!$B$6="без НДС"),1.2,"")))</f>
        <v>5823</v>
      </c>
    </row>
    <row collapsed="false" customFormat="false" customHeight="false" hidden="false" ht="15.65" outlineLevel="0" r="24">
      <c r="A24" s="82" t="s">
        <v>259</v>
      </c>
      <c r="B24" s="142"/>
      <c r="C24" s="143"/>
      <c r="D24" s="99" t="n">
        <v>160</v>
      </c>
      <c r="E24" s="68" t="n">
        <v>15398</v>
      </c>
      <c r="F24" s="300" t="n">
        <f aca="false">ROUND(E24*(1+'Wildberries (РРЦ)'!$D$2),0)</f>
        <v>15398</v>
      </c>
      <c r="G24" s="267" t="n">
        <v>0.5</v>
      </c>
      <c r="H24" s="301" t="n">
        <f aca="false">F24*(1-G24)</f>
        <v>7699</v>
      </c>
      <c r="I24" s="302" t="n">
        <v>6260</v>
      </c>
      <c r="J24" s="168" t="n">
        <f aca="false">I24/(IF(AND('Категория(опт)'!$B$6="с НДС"),1,IF(AND('Категория(опт)'!$B$6="без НДС"),1.2,"")))</f>
        <v>6260</v>
      </c>
    </row>
    <row collapsed="false" customFormat="false" customHeight="false" hidden="false" ht="15.65" outlineLevel="0" r="25">
      <c r="A25" s="82" t="s">
        <v>83</v>
      </c>
      <c r="B25" s="142"/>
      <c r="C25" s="143"/>
      <c r="D25" s="93" t="n">
        <v>180</v>
      </c>
      <c r="E25" s="68" t="n">
        <v>17153</v>
      </c>
      <c r="F25" s="145" t="n">
        <f aca="false">ROUND(E25*(1+'Wildberries (РРЦ)'!$D$2),0)</f>
        <v>17153</v>
      </c>
      <c r="G25" s="266" t="n">
        <v>0.5</v>
      </c>
      <c r="H25" s="88" t="n">
        <f aca="false">F25*(1-G25)</f>
        <v>8576.5</v>
      </c>
      <c r="I25" s="299" t="n">
        <v>7137</v>
      </c>
      <c r="J25" s="158" t="n">
        <f aca="false">I25/(IF(AND('Категория(опт)'!$B$6="с НДС"),1,IF(AND('Категория(опт)'!$B$6="без НДС"),1.2,"")))</f>
        <v>7137</v>
      </c>
    </row>
    <row collapsed="false" customFormat="false" customHeight="false" hidden="false" ht="29.85" outlineLevel="0" r="26">
      <c r="A26" s="297" t="s">
        <v>265</v>
      </c>
      <c r="B26" s="142"/>
      <c r="C26" s="143"/>
      <c r="D26" s="93" t="n">
        <v>200</v>
      </c>
      <c r="E26" s="68" t="n">
        <v>19280</v>
      </c>
      <c r="F26" s="145" t="n">
        <f aca="false">ROUND(E26*(1+'Wildberries (РРЦ)'!$D$2),0)</f>
        <v>19280</v>
      </c>
      <c r="G26" s="266" t="n">
        <v>0.5</v>
      </c>
      <c r="H26" s="88" t="n">
        <f aca="false">F26*(1-G26)</f>
        <v>9640</v>
      </c>
      <c r="I26" s="299" t="n">
        <v>8013</v>
      </c>
      <c r="J26" s="158" t="n">
        <f aca="false">I26/(IF(AND('Категория(опт)'!$B$6="с НДС"),1,IF(AND('Категория(опт)'!$B$6="без НДС"),1.2,"")))</f>
        <v>8013</v>
      </c>
    </row>
    <row collapsed="false" customFormat="false" customHeight="false" hidden="false" ht="15.25" outlineLevel="0" r="27">
      <c r="A27" s="303"/>
      <c r="B27" s="304"/>
      <c r="C27" s="305"/>
      <c r="D27" s="306"/>
      <c r="E27" s="307"/>
      <c r="F27" s="306"/>
      <c r="G27" s="308"/>
      <c r="H27" s="309"/>
      <c r="I27" s="310"/>
      <c r="J27" s="311"/>
    </row>
    <row collapsed="false" customFormat="false" customHeight="false" hidden="false" ht="15.25" outlineLevel="0" r="28">
      <c r="A28" s="130" t="s">
        <v>3</v>
      </c>
      <c r="B28" s="131" t="str">
        <f aca="false">FITNESS!B37</f>
        <v>хххх@ххх.ru</v>
      </c>
      <c r="C28" s="43"/>
      <c r="D28" s="43"/>
      <c r="E28" s="132"/>
      <c r="F28" s="171"/>
      <c r="G28" s="174"/>
      <c r="H28" s="134"/>
      <c r="I28" s="132"/>
      <c r="J28" s="50"/>
    </row>
    <row collapsed="false" customFormat="false" customHeight="false" hidden="false" ht="15.25" outlineLevel="0" r="29">
      <c r="A29" s="130" t="s">
        <v>5</v>
      </c>
      <c r="B29" s="131" t="n">
        <f aca="false">FITNESS!B38</f>
        <v>8800</v>
      </c>
      <c r="C29" s="43"/>
      <c r="D29" s="43"/>
      <c r="E29" s="132"/>
      <c r="F29" s="171"/>
      <c r="G29" s="174"/>
      <c r="H29" s="134"/>
      <c r="I29" s="132"/>
      <c r="J29" s="50"/>
    </row>
    <row collapsed="false" customFormat="false" customHeight="false" hidden="false" ht="15.25" outlineLevel="0" r="30">
      <c r="A30" s="43"/>
      <c r="B30" s="43"/>
      <c r="C30" s="43"/>
      <c r="D30" s="43"/>
      <c r="E30" s="132"/>
      <c r="F30" s="171"/>
      <c r="G30" s="174"/>
      <c r="H30" s="134"/>
      <c r="I30" s="132"/>
      <c r="J30" s="50"/>
    </row>
  </sheetData>
  <mergeCells count="11">
    <mergeCell ref="K1:M1"/>
    <mergeCell ref="A2:J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</mergeCells>
  <hyperlinks>
    <hyperlink display="К СОДЕРЖАНИЮ &gt;&gt;&gt;" location="Содержание!A1" ref="J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F20" activeCellId="0" pane="topLeft" sqref="F20"/>
    </sheetView>
  </sheetViews>
  <sheetFormatPr defaultRowHeight="14.4"/>
  <cols>
    <col collapsed="false" hidden="false" max="1" min="1" style="13" width="37.9948979591837"/>
    <col collapsed="false" hidden="false" max="2" min="2" style="13" width="10.4489795918367"/>
    <col collapsed="false" hidden="true" max="4" min="3" style="13" width="0"/>
    <col collapsed="false" hidden="false" max="1025" min="5" style="13" width="8.6734693877551"/>
  </cols>
  <sheetData>
    <row collapsed="false" customFormat="false" customHeight="false" hidden="false" ht="18" outlineLevel="0" r="1">
      <c r="C1" s="14" t="s">
        <v>6</v>
      </c>
      <c r="D1" s="15"/>
    </row>
    <row collapsed="false" customFormat="false" customHeight="false" hidden="false" ht="34.2" outlineLevel="0" r="2">
      <c r="B2" s="16" t="s">
        <v>7</v>
      </c>
      <c r="C2" s="14" t="s">
        <v>7</v>
      </c>
      <c r="D2" s="17" t="n">
        <f aca="false">IF(B2="да",0.2,0)</f>
        <v>0</v>
      </c>
    </row>
    <row collapsed="false" customFormat="false" customHeight="false" hidden="false" ht="17.4" outlineLevel="0" r="3">
      <c r="C3" s="14"/>
      <c r="D3" s="15"/>
    </row>
    <row collapsed="false" customFormat="false" customHeight="false" hidden="false" ht="14.4" outlineLevel="0" r="4">
      <c r="C4" s="18"/>
      <c r="D4" s="18"/>
    </row>
    <row collapsed="false" customFormat="false" customHeight="false" hidden="true" ht="14.4" outlineLevel="0" r="5">
      <c r="C5" s="18"/>
      <c r="D5" s="18"/>
    </row>
  </sheetData>
  <dataValidations count="1">
    <dataValidation allowBlank="true" operator="between" showDropDown="false" showErrorMessage="true" showInputMessage="true" sqref="B2" type="list">
      <formula1>$C$1:$C$2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K1" activeCellId="0" pane="topLeft" sqref="K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true" max="9" min="9" style="45" width="0"/>
    <col collapsed="false" hidden="false" max="10" min="10" style="33" width="19.9948979591837"/>
    <col collapsed="false" hidden="false" max="1022" min="11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J1" s="53" t="s">
        <v>67</v>
      </c>
      <c r="K1" s="54"/>
      <c r="L1" s="54"/>
      <c r="M1" s="54"/>
    </row>
    <row collapsed="false" customFormat="false" customHeight="true" hidden="false" ht="29.25" outlineLevel="0" r="2">
      <c r="A2" s="55" t="s">
        <v>269</v>
      </c>
      <c r="B2" s="55"/>
      <c r="C2" s="55"/>
      <c r="D2" s="55"/>
      <c r="E2" s="55"/>
      <c r="F2" s="55"/>
      <c r="G2" s="55"/>
      <c r="H2" s="55"/>
      <c r="I2" s="55"/>
      <c r="J2" s="55"/>
    </row>
    <row collapsed="false" customFormat="false" customHeight="true" hidden="false" ht="35.25" outlineLevel="0" r="3">
      <c r="A3" s="56" t="s">
        <v>270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226" t="s">
        <v>73</v>
      </c>
      <c r="H3" s="61" t="s">
        <v>74</v>
      </c>
      <c r="I3" s="62" t="s">
        <v>75</v>
      </c>
      <c r="J3" s="140" t="s">
        <v>75</v>
      </c>
    </row>
    <row collapsed="false" customFormat="false" customHeight="true" hidden="false" ht="15" outlineLevel="0" r="4">
      <c r="A4" s="141"/>
      <c r="B4" s="142" t="s">
        <v>271</v>
      </c>
      <c r="C4" s="198" t="s">
        <v>111</v>
      </c>
      <c r="D4" s="85" t="n">
        <v>80</v>
      </c>
      <c r="E4" s="144" t="n">
        <v>23894</v>
      </c>
      <c r="F4" s="145" t="n">
        <f aca="false">ROUND(E4*(1+'Wildberries (РРЦ)'!$D$2),0)</f>
        <v>23894</v>
      </c>
      <c r="G4" s="227" t="n">
        <v>0.36</v>
      </c>
      <c r="H4" s="88" t="n">
        <f aca="false">F4*(1-G4)</f>
        <v>15292.16</v>
      </c>
      <c r="I4" s="312" t="n">
        <v>9939</v>
      </c>
      <c r="J4" s="151" t="n">
        <f aca="false">I4*(1-0.04)/(IF(AND('Категория(опт)'!$B$6="с НДС"),1,IF(AND('Категория(опт)'!$B$6="без НДС"),1.2,"")))</f>
        <v>9541.44</v>
      </c>
    </row>
    <row collapsed="false" customFormat="false" customHeight="true" hidden="false" ht="15.75" outlineLevel="0" r="5">
      <c r="A5" s="82" t="s">
        <v>272</v>
      </c>
      <c r="B5" s="142"/>
      <c r="C5" s="198"/>
      <c r="D5" s="93" t="n">
        <v>90</v>
      </c>
      <c r="E5" s="152" t="n">
        <v>26264</v>
      </c>
      <c r="F5" s="153" t="n">
        <f aca="false">ROUND(E5*(1+'Wildberries (РРЦ)'!$D$2),0)</f>
        <v>26264</v>
      </c>
      <c r="G5" s="227" t="n">
        <v>0.36</v>
      </c>
      <c r="H5" s="95" t="n">
        <f aca="false">F5*(1-G5)</f>
        <v>16808.96</v>
      </c>
      <c r="I5" s="313" t="n">
        <v>10937</v>
      </c>
      <c r="J5" s="151" t="n">
        <f aca="false">I5*(1-0.04)/(IF(AND('Категория(опт)'!$B$6="с НДС"),1,IF(AND('Категория(опт)'!$B$6="без НДС"),1.2,"")))</f>
        <v>10499.52</v>
      </c>
    </row>
    <row collapsed="false" customFormat="false" customHeight="true" hidden="false" ht="15.75" outlineLevel="0" r="6">
      <c r="A6" s="82" t="s">
        <v>273</v>
      </c>
      <c r="B6" s="142"/>
      <c r="C6" s="198"/>
      <c r="D6" s="93" t="n">
        <v>120</v>
      </c>
      <c r="E6" s="152" t="n">
        <v>31075</v>
      </c>
      <c r="F6" s="153" t="n">
        <f aca="false">ROUND(E6*(1+'Wildberries (РРЦ)'!$D$2),0)</f>
        <v>31075</v>
      </c>
      <c r="G6" s="227" t="n">
        <v>0.36</v>
      </c>
      <c r="H6" s="95" t="n">
        <f aca="false">F6*(1-G6)</f>
        <v>19888</v>
      </c>
      <c r="I6" s="313" t="n">
        <v>12927</v>
      </c>
      <c r="J6" s="151" t="n">
        <f aca="false">I6*(1-0.04)/(IF(AND('Категория(опт)'!$B$6="с НДС"),1,IF(AND('Категория(опт)'!$B$6="без НДС"),1.2,"")))</f>
        <v>12409.92</v>
      </c>
    </row>
    <row collapsed="false" customFormat="false" customHeight="false" hidden="false" ht="15.65" outlineLevel="0" r="7">
      <c r="A7" s="82" t="s">
        <v>135</v>
      </c>
      <c r="B7" s="142"/>
      <c r="C7" s="198"/>
      <c r="D7" s="159" t="n">
        <v>140</v>
      </c>
      <c r="E7" s="152" t="n">
        <v>38202</v>
      </c>
      <c r="F7" s="153" t="n">
        <f aca="false">ROUND(E7*(1+'Wildberries (РРЦ)'!$D$2),0)</f>
        <v>38202</v>
      </c>
      <c r="G7" s="227" t="n">
        <v>0.36</v>
      </c>
      <c r="H7" s="95" t="n">
        <f aca="false">F7*(1-G7)</f>
        <v>24449.28</v>
      </c>
      <c r="I7" s="313" t="n">
        <v>15910</v>
      </c>
      <c r="J7" s="151" t="n">
        <f aca="false">I7*(1-0.04)/(IF(AND('Категория(опт)'!$B$6="с НДС"),1,IF(AND('Категория(опт)'!$B$6="без НДС"),1.2,"")))</f>
        <v>15273.6</v>
      </c>
    </row>
    <row collapsed="false" customFormat="false" customHeight="false" hidden="false" ht="15.65" outlineLevel="0" r="8">
      <c r="A8" s="82" t="s">
        <v>128</v>
      </c>
      <c r="B8" s="142"/>
      <c r="C8" s="198"/>
      <c r="D8" s="160" t="n">
        <v>160</v>
      </c>
      <c r="E8" s="161" t="n">
        <v>45366</v>
      </c>
      <c r="F8" s="162" t="n">
        <f aca="false">ROUND(E8*(1+'Wildberries (РРЦ)'!$D$2),0)</f>
        <v>45366</v>
      </c>
      <c r="G8" s="228" t="n">
        <v>0.36</v>
      </c>
      <c r="H8" s="103" t="n">
        <f aca="false">F8*(1-G8)</f>
        <v>29034.24</v>
      </c>
      <c r="I8" s="314" t="n">
        <v>18901</v>
      </c>
      <c r="J8" s="315" t="n">
        <f aca="false">I8*(1-0.04)/(IF(AND('Категория(опт)'!$B$6="с НДС"),1,IF(AND('Категория(опт)'!$B$6="без НДС"),1.2,"")))</f>
        <v>18144.96</v>
      </c>
    </row>
    <row collapsed="false" customFormat="false" customHeight="false" hidden="false" ht="15.65" outlineLevel="0" r="9">
      <c r="A9" s="82" t="s">
        <v>98</v>
      </c>
      <c r="B9" s="142"/>
      <c r="C9" s="198"/>
      <c r="D9" s="159" t="n">
        <v>180</v>
      </c>
      <c r="E9" s="152" t="n">
        <v>47753</v>
      </c>
      <c r="F9" s="153" t="n">
        <f aca="false">ROUND(E9*(1+'Wildberries (РРЦ)'!$D$2),0)</f>
        <v>47753</v>
      </c>
      <c r="G9" s="227" t="n">
        <v>0.36</v>
      </c>
      <c r="H9" s="95" t="n">
        <f aca="false">F9*(1-G9)</f>
        <v>30561.92</v>
      </c>
      <c r="I9" s="313" t="n">
        <v>19891</v>
      </c>
      <c r="J9" s="151" t="n">
        <f aca="false">I9*(1-0.04)/(IF(AND('Категория(опт)'!$B$6="с НДС"),1,IF(AND('Категория(опт)'!$B$6="без НДС"),1.2,"")))</f>
        <v>19095.36</v>
      </c>
    </row>
    <row collapsed="false" customFormat="false" customHeight="true" hidden="false" ht="32.25" outlineLevel="0" r="10">
      <c r="A10" s="82"/>
      <c r="B10" s="142"/>
      <c r="C10" s="198"/>
      <c r="D10" s="205" t="n">
        <v>200</v>
      </c>
      <c r="E10" s="230" t="n">
        <v>52545</v>
      </c>
      <c r="F10" s="231" t="n">
        <f aca="false">ROUND(E10*(1+'Wildberries (РРЦ)'!$D$2),0)</f>
        <v>52545</v>
      </c>
      <c r="G10" s="227" t="n">
        <v>0.36</v>
      </c>
      <c r="H10" s="110" t="n">
        <f aca="false">F10*(1-G10)</f>
        <v>33628.8</v>
      </c>
      <c r="I10" s="316" t="n">
        <v>21880</v>
      </c>
      <c r="J10" s="151" t="n">
        <f aca="false">I10*(1-0.04)/(IF(AND('Категория(опт)'!$B$6="с НДС"),1,IF(AND('Категория(опт)'!$B$6="без НДС"),1.2,"")))</f>
        <v>21004.8</v>
      </c>
    </row>
    <row collapsed="false" customFormat="false" customHeight="true" hidden="false" ht="35.25" outlineLevel="0" r="11">
      <c r="A11" s="56" t="s">
        <v>274</v>
      </c>
      <c r="B11" s="57" t="s">
        <v>70</v>
      </c>
      <c r="C11" s="136" t="s">
        <v>71</v>
      </c>
      <c r="D11" s="136"/>
      <c r="E11" s="58" t="s">
        <v>72</v>
      </c>
      <c r="F11" s="58" t="s">
        <v>72</v>
      </c>
      <c r="G11" s="226" t="s">
        <v>73</v>
      </c>
      <c r="H11" s="61" t="s">
        <v>74</v>
      </c>
      <c r="I11" s="62" t="s">
        <v>75</v>
      </c>
      <c r="J11" s="140" t="s">
        <v>75</v>
      </c>
    </row>
    <row collapsed="false" customFormat="false" customHeight="true" hidden="false" ht="15" outlineLevel="0" r="12">
      <c r="A12" s="141"/>
      <c r="B12" s="142" t="s">
        <v>275</v>
      </c>
      <c r="C12" s="198" t="s">
        <v>111</v>
      </c>
      <c r="D12" s="85" t="n">
        <v>80</v>
      </c>
      <c r="E12" s="144" t="n">
        <v>35056</v>
      </c>
      <c r="F12" s="145" t="n">
        <f aca="false">ROUND(E12*(1+'Wildberries (РРЦ)'!$D$2),0)</f>
        <v>35056</v>
      </c>
      <c r="G12" s="146" t="n">
        <v>0.445</v>
      </c>
      <c r="H12" s="88" t="n">
        <f aca="false">F12*(1-G12)</f>
        <v>19456.08</v>
      </c>
      <c r="I12" s="312" t="n">
        <v>12647</v>
      </c>
      <c r="J12" s="151" t="n">
        <f aca="false">I12*(1-0.06)/(IF(AND('Категория(опт)'!$B$6="с НДС"),1,IF(AND('Категория(опт)'!$B$6="без НДС"),1.2,"")))</f>
        <v>11888.18</v>
      </c>
    </row>
    <row collapsed="false" customFormat="false" customHeight="true" hidden="false" ht="15.75" outlineLevel="0" r="13">
      <c r="A13" s="82" t="s">
        <v>194</v>
      </c>
      <c r="B13" s="142"/>
      <c r="C13" s="198"/>
      <c r="D13" s="93" t="n">
        <v>90</v>
      </c>
      <c r="E13" s="152" t="n">
        <v>38430</v>
      </c>
      <c r="F13" s="153" t="n">
        <f aca="false">ROUND(E13*(1+'Wildberries (РРЦ)'!$D$2),0)</f>
        <v>38430</v>
      </c>
      <c r="G13" s="146" t="n">
        <v>0.445</v>
      </c>
      <c r="H13" s="95" t="n">
        <f aca="false">F13*(1-G13)</f>
        <v>21328.65</v>
      </c>
      <c r="I13" s="313" t="n">
        <v>13868</v>
      </c>
      <c r="J13" s="151" t="n">
        <f aca="false">I13*(1-0.06)/(IF(AND('Категория(опт)'!$B$6="с НДС"),1,IF(AND('Категория(опт)'!$B$6="без НДС"),1.2,"")))</f>
        <v>13035.92</v>
      </c>
    </row>
    <row collapsed="false" customFormat="false" customHeight="true" hidden="false" ht="15.75" outlineLevel="0" r="14">
      <c r="A14" s="82" t="s">
        <v>276</v>
      </c>
      <c r="B14" s="142"/>
      <c r="C14" s="198"/>
      <c r="D14" s="93" t="n">
        <v>120</v>
      </c>
      <c r="E14" s="152" t="n">
        <v>49351</v>
      </c>
      <c r="F14" s="153" t="n">
        <f aca="false">ROUND(E14*(1+'Wildberries (РРЦ)'!$D$2),0)</f>
        <v>49351</v>
      </c>
      <c r="G14" s="146" t="n">
        <v>0.445</v>
      </c>
      <c r="H14" s="95" t="n">
        <f aca="false">F14*(1-G14)</f>
        <v>27389.805</v>
      </c>
      <c r="I14" s="313" t="n">
        <v>17806</v>
      </c>
      <c r="J14" s="151" t="n">
        <f aca="false">I14*(1-0.06)/(IF(AND('Категория(опт)'!$B$6="с НДС"),1,IF(AND('Категория(опт)'!$B$6="без НДС"),1.2,"")))</f>
        <v>16737.64</v>
      </c>
    </row>
    <row collapsed="false" customFormat="false" customHeight="false" hidden="false" ht="15.65" outlineLevel="0" r="15">
      <c r="A15" s="82" t="s">
        <v>135</v>
      </c>
      <c r="B15" s="142"/>
      <c r="C15" s="198"/>
      <c r="D15" s="159" t="n">
        <v>140</v>
      </c>
      <c r="E15" s="152" t="n">
        <v>54521</v>
      </c>
      <c r="F15" s="153" t="n">
        <f aca="false">ROUND(E15*(1+'Wildberries (РРЦ)'!$D$2),0)</f>
        <v>54521</v>
      </c>
      <c r="G15" s="146" t="n">
        <v>0.445</v>
      </c>
      <c r="H15" s="95" t="n">
        <f aca="false">F15*(1-G15)</f>
        <v>30259.155</v>
      </c>
      <c r="I15" s="313" t="n">
        <v>19680</v>
      </c>
      <c r="J15" s="151" t="n">
        <f aca="false">I15*(1-0.06)/(IF(AND('Категория(опт)'!$B$6="с НДС"),1,IF(AND('Категория(опт)'!$B$6="без НДС"),1.2,"")))</f>
        <v>18499.2</v>
      </c>
    </row>
    <row collapsed="false" customFormat="false" customHeight="false" hidden="false" ht="15.65" outlineLevel="0" r="16">
      <c r="A16" s="82" t="s">
        <v>128</v>
      </c>
      <c r="B16" s="142"/>
      <c r="C16" s="198"/>
      <c r="D16" s="160" t="n">
        <v>160</v>
      </c>
      <c r="E16" s="161" t="n">
        <v>59691</v>
      </c>
      <c r="F16" s="162" t="n">
        <f aca="false">ROUND(E16*(1+'Wildberries (РРЦ)'!$D$2),0)</f>
        <v>59691</v>
      </c>
      <c r="G16" s="203" t="n">
        <v>0.445</v>
      </c>
      <c r="H16" s="103" t="n">
        <f aca="false">F16*(1-G16)</f>
        <v>33128.505</v>
      </c>
      <c r="I16" s="314" t="n">
        <v>21557</v>
      </c>
      <c r="J16" s="315" t="n">
        <f aca="false">I16*(1-0.06)/(IF(AND('Категория(опт)'!$B$6="с НДС"),1,IF(AND('Категория(опт)'!$B$6="без НДС"),1.2,"")))</f>
        <v>20263.58</v>
      </c>
    </row>
    <row collapsed="false" customFormat="false" customHeight="false" hidden="false" ht="15.65" outlineLevel="0" r="17">
      <c r="A17" s="82" t="s">
        <v>129</v>
      </c>
      <c r="B17" s="142"/>
      <c r="C17" s="198"/>
      <c r="D17" s="159" t="n">
        <v>180</v>
      </c>
      <c r="E17" s="152" t="n">
        <v>67518</v>
      </c>
      <c r="F17" s="153" t="n">
        <f aca="false">ROUND(E17*(1+'Wildberries (РРЦ)'!$D$2),0)</f>
        <v>67518</v>
      </c>
      <c r="G17" s="146" t="n">
        <v>0.445</v>
      </c>
      <c r="H17" s="95" t="n">
        <f aca="false">F17*(1-G17)</f>
        <v>37472.49</v>
      </c>
      <c r="I17" s="313" t="n">
        <v>24368</v>
      </c>
      <c r="J17" s="151" t="n">
        <f aca="false">I17*(1-0.06)/(IF(AND('Категория(опт)'!$B$6="с НДС"),1,IF(AND('Категория(опт)'!$B$6="без НДС"),1.2,"")))</f>
        <v>22905.92</v>
      </c>
    </row>
    <row collapsed="false" customFormat="false" customHeight="true" hidden="false" ht="47.25" outlineLevel="0" r="18">
      <c r="A18" s="82"/>
      <c r="B18" s="142"/>
      <c r="C18" s="198"/>
      <c r="D18" s="205" t="n">
        <v>200</v>
      </c>
      <c r="E18" s="230" t="n">
        <v>75304</v>
      </c>
      <c r="F18" s="231" t="n">
        <f aca="false">ROUND(E18*(1+'Wildberries (РРЦ)'!$D$2),0)</f>
        <v>75304</v>
      </c>
      <c r="G18" s="146" t="n">
        <v>0.445</v>
      </c>
      <c r="H18" s="110" t="n">
        <f aca="false">F18*(1-G18)</f>
        <v>41793.72</v>
      </c>
      <c r="I18" s="316" t="n">
        <v>27183</v>
      </c>
      <c r="J18" s="151" t="n">
        <f aca="false">I18*(1-0.06)/(IF(AND('Категория(опт)'!$B$6="с НДС"),1,IF(AND('Категория(опт)'!$B$6="без НДС"),1.2,"")))</f>
        <v>25552.02</v>
      </c>
    </row>
    <row collapsed="false" customFormat="false" customHeight="true" hidden="false" ht="35.25" outlineLevel="0" r="19">
      <c r="A19" s="56" t="s">
        <v>277</v>
      </c>
      <c r="B19" s="57" t="s">
        <v>70</v>
      </c>
      <c r="C19" s="136" t="s">
        <v>71</v>
      </c>
      <c r="D19" s="136"/>
      <c r="E19" s="58" t="s">
        <v>72</v>
      </c>
      <c r="F19" s="58" t="s">
        <v>72</v>
      </c>
      <c r="G19" s="226" t="s">
        <v>73</v>
      </c>
      <c r="H19" s="61" t="s">
        <v>74</v>
      </c>
      <c r="I19" s="62" t="s">
        <v>75</v>
      </c>
      <c r="J19" s="140" t="s">
        <v>75</v>
      </c>
    </row>
    <row collapsed="false" customFormat="false" customHeight="true" hidden="false" ht="15" outlineLevel="0" r="20">
      <c r="A20" s="141"/>
      <c r="B20" s="142" t="s">
        <v>278</v>
      </c>
      <c r="C20" s="198" t="s">
        <v>111</v>
      </c>
      <c r="D20" s="85" t="n">
        <v>80</v>
      </c>
      <c r="E20" s="144" t="n">
        <v>34982</v>
      </c>
      <c r="F20" s="145" t="n">
        <f aca="false">ROUND(E20*(1+'Wildberries (РРЦ)'!$D$2),0)</f>
        <v>34982</v>
      </c>
      <c r="G20" s="146" t="n">
        <v>0.405</v>
      </c>
      <c r="H20" s="88" t="n">
        <f aca="false">F20*(1-G20)</f>
        <v>20814.29</v>
      </c>
      <c r="I20" s="312" t="n">
        <v>13588</v>
      </c>
      <c r="J20" s="151" t="n">
        <f aca="false">I20*(1-0.06)/(IF(AND('Категория(опт)'!$B$6="с НДС"),1,IF(AND('Категория(опт)'!$B$6="без НДС"),1.2,"")))</f>
        <v>12772.72</v>
      </c>
    </row>
    <row collapsed="false" customFormat="false" customHeight="true" hidden="false" ht="15.75" outlineLevel="0" r="21">
      <c r="A21" s="82" t="s">
        <v>229</v>
      </c>
      <c r="B21" s="142"/>
      <c r="C21" s="198"/>
      <c r="D21" s="93" t="n">
        <v>90</v>
      </c>
      <c r="E21" s="152" t="n">
        <v>38096</v>
      </c>
      <c r="F21" s="153" t="n">
        <f aca="false">ROUND(E21*(1+'Wildberries (РРЦ)'!$D$2),0)</f>
        <v>38096</v>
      </c>
      <c r="G21" s="146" t="n">
        <v>0.405</v>
      </c>
      <c r="H21" s="95" t="n">
        <f aca="false">F21*(1-G21)</f>
        <v>22667.12</v>
      </c>
      <c r="I21" s="313" t="n">
        <v>14807</v>
      </c>
      <c r="J21" s="151" t="n">
        <f aca="false">I21*(1-0.06)/(IF(AND('Категория(опт)'!$B$6="с НДС"),1,IF(AND('Категория(опт)'!$B$6="без НДС"),1.2,"")))</f>
        <v>13918.58</v>
      </c>
    </row>
    <row collapsed="false" customFormat="false" customHeight="true" hidden="false" ht="15.75" outlineLevel="0" r="22">
      <c r="A22" s="82" t="s">
        <v>276</v>
      </c>
      <c r="B22" s="142"/>
      <c r="C22" s="198"/>
      <c r="D22" s="93" t="n">
        <v>120</v>
      </c>
      <c r="E22" s="152" t="n">
        <v>48217</v>
      </c>
      <c r="F22" s="153" t="n">
        <f aca="false">ROUND(E22*(1+'Wildberries (РРЦ)'!$D$2),0)</f>
        <v>48217</v>
      </c>
      <c r="G22" s="146" t="n">
        <v>0.405</v>
      </c>
      <c r="H22" s="95" t="n">
        <f aca="false">F22*(1-G22)</f>
        <v>28689.115</v>
      </c>
      <c r="I22" s="313" t="n">
        <v>18743</v>
      </c>
      <c r="J22" s="151" t="n">
        <f aca="false">I22*(1-0.06)/(IF(AND('Категория(опт)'!$B$6="с НДС"),1,IF(AND('Категория(опт)'!$B$6="без НДС"),1.2,"")))</f>
        <v>17618.42</v>
      </c>
    </row>
    <row collapsed="false" customFormat="false" customHeight="false" hidden="false" ht="15.65" outlineLevel="0" r="23">
      <c r="A23" s="82" t="s">
        <v>135</v>
      </c>
      <c r="B23" s="142"/>
      <c r="C23" s="198"/>
      <c r="D23" s="159" t="n">
        <v>140</v>
      </c>
      <c r="E23" s="152" t="n">
        <v>53036</v>
      </c>
      <c r="F23" s="153" t="n">
        <f aca="false">ROUND(E23*(1+'Wildberries (РРЦ)'!$D$2),0)</f>
        <v>53036</v>
      </c>
      <c r="G23" s="146" t="n">
        <v>0.405</v>
      </c>
      <c r="H23" s="95" t="n">
        <f aca="false">F23*(1-G23)</f>
        <v>31556.42</v>
      </c>
      <c r="I23" s="313" t="n">
        <v>20619</v>
      </c>
      <c r="J23" s="151" t="n">
        <f aca="false">I23*(1-0.06)/(IF(AND('Категория(опт)'!$B$6="с НДС"),1,IF(AND('Категория(опт)'!$B$6="без НДС"),1.2,"")))</f>
        <v>19381.86</v>
      </c>
    </row>
    <row collapsed="false" customFormat="false" customHeight="false" hidden="false" ht="15.65" outlineLevel="0" r="24">
      <c r="A24" s="82" t="s">
        <v>128</v>
      </c>
      <c r="B24" s="142"/>
      <c r="C24" s="198"/>
      <c r="D24" s="160" t="n">
        <v>160</v>
      </c>
      <c r="E24" s="161" t="n">
        <v>57857</v>
      </c>
      <c r="F24" s="162" t="n">
        <f aca="false">ROUND(E24*(1+'Wildberries (РРЦ)'!$D$2),0)</f>
        <v>57857</v>
      </c>
      <c r="G24" s="203" t="n">
        <v>0.405</v>
      </c>
      <c r="H24" s="103" t="n">
        <f aca="false">F24*(1-G24)</f>
        <v>34424.915</v>
      </c>
      <c r="I24" s="314" t="n">
        <v>22492</v>
      </c>
      <c r="J24" s="315" t="n">
        <f aca="false">I24*(1-0.06)/(IF(AND('Категория(опт)'!$B$6="с НДС"),1,IF(AND('Категория(опт)'!$B$6="без НДС"),1.2,"")))</f>
        <v>21142.48</v>
      </c>
    </row>
    <row collapsed="false" customFormat="false" customHeight="false" hidden="false" ht="15.65" outlineLevel="0" r="25">
      <c r="A25" s="82" t="s">
        <v>98</v>
      </c>
      <c r="B25" s="142"/>
      <c r="C25" s="198"/>
      <c r="D25" s="159" t="n">
        <v>180</v>
      </c>
      <c r="E25" s="152" t="n">
        <v>65103</v>
      </c>
      <c r="F25" s="153" t="n">
        <f aca="false">ROUND(E25*(1+'Wildberries (РРЦ)'!$D$2),0)</f>
        <v>65103</v>
      </c>
      <c r="G25" s="146" t="n">
        <v>0.405</v>
      </c>
      <c r="H25" s="95" t="n">
        <f aca="false">F25*(1-G25)</f>
        <v>38736.285</v>
      </c>
      <c r="I25" s="313" t="n">
        <v>25307</v>
      </c>
      <c r="J25" s="151" t="n">
        <f aca="false">I25*(1-0.06)/(IF(AND('Категория(опт)'!$B$6="с НДС"),1,IF(AND('Категория(опт)'!$B$6="без НДС"),1.2,"")))</f>
        <v>23788.58</v>
      </c>
    </row>
    <row collapsed="false" customFormat="false" customHeight="true" hidden="false" ht="44.25" outlineLevel="0" r="26">
      <c r="A26" s="82"/>
      <c r="B26" s="142"/>
      <c r="C26" s="198"/>
      <c r="D26" s="205" t="n">
        <v>200</v>
      </c>
      <c r="E26" s="230" t="n">
        <v>72335</v>
      </c>
      <c r="F26" s="231" t="n">
        <f aca="false">ROUND(E26*(1+'Wildberries (РРЦ)'!$D$2),0)</f>
        <v>72335</v>
      </c>
      <c r="G26" s="146" t="n">
        <v>0.405</v>
      </c>
      <c r="H26" s="110" t="n">
        <f aca="false">F26*(1-G26)</f>
        <v>43039.325</v>
      </c>
      <c r="I26" s="316" t="n">
        <v>28119</v>
      </c>
      <c r="J26" s="151" t="n">
        <f aca="false">I26*(1-0.06)/(IF(AND('Категория(опт)'!$B$6="с НДС"),1,IF(AND('Категория(опт)'!$B$6="без НДС"),1.2,"")))</f>
        <v>26431.86</v>
      </c>
    </row>
    <row collapsed="false" customFormat="false" customHeight="true" hidden="false" ht="35.25" outlineLevel="0" r="27">
      <c r="A27" s="56" t="s">
        <v>279</v>
      </c>
      <c r="B27" s="57" t="s">
        <v>70</v>
      </c>
      <c r="C27" s="136" t="s">
        <v>71</v>
      </c>
      <c r="D27" s="136"/>
      <c r="E27" s="58" t="s">
        <v>72</v>
      </c>
      <c r="F27" s="58" t="s">
        <v>72</v>
      </c>
      <c r="G27" s="226" t="s">
        <v>73</v>
      </c>
      <c r="H27" s="61" t="s">
        <v>74</v>
      </c>
      <c r="I27" s="62" t="s">
        <v>75</v>
      </c>
      <c r="J27" s="140" t="s">
        <v>75</v>
      </c>
    </row>
    <row collapsed="false" customFormat="false" customHeight="true" hidden="false" ht="15" outlineLevel="0" r="28">
      <c r="A28" s="141"/>
      <c r="B28" s="142" t="s">
        <v>280</v>
      </c>
      <c r="C28" s="143" t="s">
        <v>111</v>
      </c>
      <c r="D28" s="85" t="n">
        <v>80</v>
      </c>
      <c r="E28" s="144" t="n">
        <v>36934</v>
      </c>
      <c r="F28" s="145" t="n">
        <f aca="false">ROUND(E28*(1+'Wildberries (РРЦ)'!$D$2),0)</f>
        <v>36934</v>
      </c>
      <c r="G28" s="227" t="n">
        <v>0.28</v>
      </c>
      <c r="H28" s="88" t="n">
        <f aca="false">F28*(1-G28)</f>
        <v>26592.48</v>
      </c>
      <c r="I28" s="312" t="n">
        <v>16400</v>
      </c>
      <c r="J28" s="151" t="n">
        <f aca="false">I28*0.98/(IF(AND('Категория(опт)'!$B$6="с НДС"),1,IF(AND('Категория(опт)'!$B$6="без НДС"),1.2,"")))</f>
        <v>16072</v>
      </c>
    </row>
    <row collapsed="false" customFormat="false" customHeight="true" hidden="false" ht="15.75" outlineLevel="0" r="29">
      <c r="A29" s="82" t="s">
        <v>244</v>
      </c>
      <c r="B29" s="142"/>
      <c r="C29" s="143"/>
      <c r="D29" s="93" t="n">
        <v>90</v>
      </c>
      <c r="E29" s="152" t="n">
        <v>39643</v>
      </c>
      <c r="F29" s="153" t="n">
        <f aca="false">ROUND(E29*(1+'Wildberries (РРЦ)'!$D$2),0)</f>
        <v>39643</v>
      </c>
      <c r="G29" s="227" t="n">
        <v>0.28</v>
      </c>
      <c r="H29" s="95" t="n">
        <f aca="false">F29*(1-G29)</f>
        <v>28542.96</v>
      </c>
      <c r="I29" s="313" t="n">
        <v>17619</v>
      </c>
      <c r="J29" s="151" t="n">
        <f aca="false">I29*0.98/(IF(AND('Категория(опт)'!$B$6="с НДС"),1,IF(AND('Категория(опт)'!$B$6="без НДС"),1.2,"")))</f>
        <v>17266.62</v>
      </c>
    </row>
    <row collapsed="false" customFormat="false" customHeight="true" hidden="false" ht="15.75" outlineLevel="0" r="30">
      <c r="A30" s="82" t="s">
        <v>281</v>
      </c>
      <c r="B30" s="142"/>
      <c r="C30" s="143"/>
      <c r="D30" s="93" t="n">
        <v>120</v>
      </c>
      <c r="E30" s="152" t="n">
        <v>48501</v>
      </c>
      <c r="F30" s="153" t="n">
        <f aca="false">ROUND(E30*(1+'Wildberries (РРЦ)'!$D$2),0)</f>
        <v>48501</v>
      </c>
      <c r="G30" s="227" t="n">
        <v>0.28</v>
      </c>
      <c r="H30" s="95" t="n">
        <f aca="false">F30*(1-G30)</f>
        <v>34920.72</v>
      </c>
      <c r="I30" s="313" t="n">
        <v>21557</v>
      </c>
      <c r="J30" s="151" t="n">
        <f aca="false">I30*0.98/(IF(AND('Категория(опт)'!$B$6="с НДС"),1,IF(AND('Категория(опт)'!$B$6="без НДС"),1.2,"")))</f>
        <v>21125.86</v>
      </c>
    </row>
    <row collapsed="false" customFormat="false" customHeight="false" hidden="false" ht="15.65" outlineLevel="0" r="31">
      <c r="A31" s="82" t="s">
        <v>135</v>
      </c>
      <c r="B31" s="142"/>
      <c r="C31" s="143"/>
      <c r="D31" s="159" t="n">
        <v>140</v>
      </c>
      <c r="E31" s="152" t="n">
        <v>52734</v>
      </c>
      <c r="F31" s="153" t="n">
        <f aca="false">ROUND(E31*(1+'Wildberries (РРЦ)'!$D$2),0)</f>
        <v>52734</v>
      </c>
      <c r="G31" s="227" t="n">
        <v>0.28</v>
      </c>
      <c r="H31" s="95" t="n">
        <f aca="false">F31*(1-G31)</f>
        <v>37968.48</v>
      </c>
      <c r="I31" s="313" t="n">
        <v>23431</v>
      </c>
      <c r="J31" s="151" t="n">
        <f aca="false">I31*0.98/(IF(AND('Категория(опт)'!$B$6="с НДС"),1,IF(AND('Категория(опт)'!$B$6="без НДС"),1.2,"")))</f>
        <v>22962.38</v>
      </c>
    </row>
    <row collapsed="false" customFormat="false" customHeight="false" hidden="false" ht="15.65" outlineLevel="0" r="32">
      <c r="A32" s="82" t="s">
        <v>128</v>
      </c>
      <c r="B32" s="142"/>
      <c r="C32" s="143"/>
      <c r="D32" s="160" t="n">
        <v>160</v>
      </c>
      <c r="E32" s="161" t="n">
        <v>56951</v>
      </c>
      <c r="F32" s="162" t="n">
        <f aca="false">ROUND(E32*(1+'Wildberries (РРЦ)'!$D$2),0)</f>
        <v>56951</v>
      </c>
      <c r="G32" s="228" t="n">
        <v>0.28</v>
      </c>
      <c r="H32" s="103" t="n">
        <f aca="false">F32*(1-G32)</f>
        <v>41004.72</v>
      </c>
      <c r="I32" s="314" t="n">
        <v>25307</v>
      </c>
      <c r="J32" s="315" t="n">
        <f aca="false">I32*0.98/(IF(AND('Категория(опт)'!$B$6="с НДС"),1,IF(AND('Категория(опт)'!$B$6="без НДС"),1.2,"")))</f>
        <v>24800.86</v>
      </c>
    </row>
    <row collapsed="false" customFormat="false" customHeight="true" hidden="false" ht="21.6" outlineLevel="0" r="33">
      <c r="A33" s="82" t="s">
        <v>248</v>
      </c>
      <c r="B33" s="142"/>
      <c r="C33" s="143"/>
      <c r="D33" s="159" t="n">
        <v>180</v>
      </c>
      <c r="E33" s="152" t="n">
        <v>65386</v>
      </c>
      <c r="F33" s="153" t="n">
        <f aca="false">ROUND(E33*(1+'Wildberries (РРЦ)'!$D$2),0)</f>
        <v>65386</v>
      </c>
      <c r="G33" s="227" t="n">
        <v>0.28</v>
      </c>
      <c r="H33" s="95" t="n">
        <f aca="false">F33*(1-G33)</f>
        <v>47077.92</v>
      </c>
      <c r="I33" s="313" t="n">
        <v>29057</v>
      </c>
      <c r="J33" s="151" t="n">
        <f aca="false">I33*0.98/(IF(AND('Категория(опт)'!$B$6="с НДС"),1,IF(AND('Категория(опт)'!$B$6="без НДС"),1.2,"")))</f>
        <v>28475.86</v>
      </c>
    </row>
    <row collapsed="false" customFormat="false" customHeight="true" hidden="false" ht="25.8" outlineLevel="0" r="34">
      <c r="A34" s="117"/>
      <c r="B34" s="142"/>
      <c r="C34" s="143"/>
      <c r="D34" s="159" t="n">
        <v>200</v>
      </c>
      <c r="E34" s="152" t="n">
        <v>71744</v>
      </c>
      <c r="F34" s="153" t="n">
        <f aca="false">ROUND(E34*(1+'Wildberries (РРЦ)'!$D$2),0)</f>
        <v>71744</v>
      </c>
      <c r="G34" s="227" t="n">
        <v>0.28</v>
      </c>
      <c r="H34" s="95" t="n">
        <f aca="false">F34*(1-G34)</f>
        <v>51655.68</v>
      </c>
      <c r="I34" s="313" t="n">
        <v>31869</v>
      </c>
      <c r="J34" s="151" t="n">
        <f aca="false">I34*0.98/(IF(AND('Категория(опт)'!$B$6="с НДС"),1,IF(AND('Категория(опт)'!$B$6="без НДС"),1.2,"")))</f>
        <v>31231.62</v>
      </c>
    </row>
    <row collapsed="false" customFormat="false" customHeight="false" hidden="false" ht="15.25" outlineLevel="0" r="35">
      <c r="A35" s="3"/>
      <c r="B35" s="3"/>
      <c r="C35" s="3"/>
      <c r="D35" s="3"/>
      <c r="G35" s="174"/>
      <c r="H35" s="50"/>
      <c r="J35" s="50"/>
    </row>
    <row collapsed="false" customFormat="false" customHeight="false" hidden="false" ht="15.25" outlineLevel="0" r="36">
      <c r="A36" s="130" t="s">
        <v>3</v>
      </c>
      <c r="B36" s="131" t="str">
        <f aca="false">TREND!B28</f>
        <v>хххх@ххх.ru</v>
      </c>
      <c r="C36" s="43"/>
      <c r="D36" s="43"/>
      <c r="E36" s="132"/>
      <c r="F36" s="171"/>
      <c r="G36" s="174"/>
      <c r="H36" s="134"/>
      <c r="I36" s="132"/>
      <c r="J36" s="50"/>
    </row>
    <row collapsed="false" customFormat="false" customHeight="false" hidden="false" ht="15.25" outlineLevel="0" r="37">
      <c r="A37" s="130" t="s">
        <v>5</v>
      </c>
      <c r="B37" s="131" t="n">
        <f aca="false">TREND!B29</f>
        <v>8800</v>
      </c>
      <c r="C37" s="43"/>
      <c r="D37" s="43"/>
      <c r="E37" s="132"/>
      <c r="F37" s="171"/>
      <c r="G37" s="174"/>
      <c r="H37" s="134"/>
      <c r="I37" s="132"/>
      <c r="J37" s="50"/>
    </row>
    <row collapsed="false" customFormat="false" customHeight="false" hidden="false" ht="15.25" outlineLevel="0" r="38">
      <c r="A38" s="43"/>
      <c r="B38" s="43"/>
      <c r="C38" s="43"/>
      <c r="D38" s="43"/>
      <c r="E38" s="132"/>
      <c r="F38" s="171"/>
      <c r="G38" s="174"/>
      <c r="H38" s="134"/>
      <c r="I38" s="132"/>
      <c r="J38" s="50"/>
    </row>
  </sheetData>
  <mergeCells count="14">
    <mergeCell ref="K1:M1"/>
    <mergeCell ref="A2:J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</mergeCells>
  <hyperlinks>
    <hyperlink display="К СОДЕРЖАНИЮ &gt;&gt;&gt;" location="Содержание!A1" ref="J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false" max="9" min="9" style="33" width="19.9948979591837"/>
    <col collapsed="false" hidden="false" max="1022" min="10" style="19" width="9.10714285714286"/>
    <col collapsed="false" hidden="false" max="1025" min="1023" style="0" width="9.10714285714286"/>
  </cols>
  <sheetData>
    <row collapsed="false" customFormat="false" customHeight="false" hidden="false" ht="15.2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I1" s="317" t="s">
        <v>67</v>
      </c>
      <c r="J1" s="263"/>
      <c r="K1" s="263"/>
      <c r="L1" s="263"/>
    </row>
    <row collapsed="false" customFormat="false" customHeight="true" hidden="false" ht="29.25" outlineLevel="0" r="2">
      <c r="A2" s="55" t="s">
        <v>282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35.25" outlineLevel="0" r="3">
      <c r="A3" s="56" t="s">
        <v>283</v>
      </c>
      <c r="B3" s="57" t="s">
        <v>70</v>
      </c>
      <c r="C3" s="136" t="s">
        <v>71</v>
      </c>
      <c r="D3" s="136"/>
      <c r="E3" s="264" t="s">
        <v>72</v>
      </c>
      <c r="F3" s="264" t="s">
        <v>72</v>
      </c>
      <c r="G3" s="318" t="s">
        <v>73</v>
      </c>
      <c r="H3" s="61" t="s">
        <v>74</v>
      </c>
      <c r="I3" s="140" t="s">
        <v>75</v>
      </c>
      <c r="J3" s="114" t="s">
        <v>85</v>
      </c>
    </row>
    <row collapsed="false" customFormat="false" customHeight="true" hidden="false" ht="15" outlineLevel="0" r="4">
      <c r="A4" s="273"/>
      <c r="B4" s="142" t="s">
        <v>284</v>
      </c>
      <c r="C4" s="198" t="s">
        <v>111</v>
      </c>
      <c r="D4" s="85" t="n">
        <v>80</v>
      </c>
      <c r="E4" s="144" t="n">
        <v>23894</v>
      </c>
      <c r="F4" s="145" t="n">
        <f aca="false">ROUND(E4*(1+'Wildberries (РРЦ)'!$D$2),0)</f>
        <v>23894</v>
      </c>
      <c r="G4" s="227" t="n">
        <v>0.41</v>
      </c>
      <c r="H4" s="88" t="n">
        <f aca="false">F4*(1-G4)</f>
        <v>14097.46</v>
      </c>
      <c r="I4" s="151" t="n">
        <f aca="false">'Мегатренд (опт)'!E4*(1-'Мегатренд (опт)'!$E$1)*(1-'Мегатренд (опт)'!F4)/(IF(AND('Категория(опт)'!$B$6="с НДС"),1,IF(AND('Категория(опт)'!$B$6="без НДС"),1.2,"")))</f>
        <v>9828.69248</v>
      </c>
    </row>
    <row collapsed="false" customFormat="false" customHeight="true" hidden="false" ht="15.75" outlineLevel="0" r="5">
      <c r="A5" s="82" t="s">
        <v>285</v>
      </c>
      <c r="B5" s="142"/>
      <c r="C5" s="198"/>
      <c r="D5" s="93" t="n">
        <v>90</v>
      </c>
      <c r="E5" s="152" t="n">
        <v>26264</v>
      </c>
      <c r="F5" s="153" t="n">
        <f aca="false">ROUND(E5*(1+'Wildberries (РРЦ)'!$D$2),0)</f>
        <v>26264</v>
      </c>
      <c r="G5" s="227" t="n">
        <v>0.41</v>
      </c>
      <c r="H5" s="95" t="n">
        <f aca="false">F5*(1-G5)</f>
        <v>15495.76</v>
      </c>
      <c r="I5" s="151" t="n">
        <f aca="false">'Мегатренд (опт)'!E5*(1-'Мегатренд (опт)'!$E$1)*(1-'Мегатренд (опт)'!F5)/(IF(AND('Категория(опт)'!$B$6="с НДС"),1,IF(AND('Категория(опт)'!$B$6="без НДС"),1.2,"")))</f>
        <v>10815.1424</v>
      </c>
    </row>
    <row collapsed="false" customFormat="false" customHeight="true" hidden="false" ht="15.75" outlineLevel="0" r="6">
      <c r="A6" s="82" t="s">
        <v>230</v>
      </c>
      <c r="B6" s="142"/>
      <c r="C6" s="198"/>
      <c r="D6" s="93" t="n">
        <v>120</v>
      </c>
      <c r="E6" s="152" t="n">
        <v>31075</v>
      </c>
      <c r="F6" s="153" t="n">
        <f aca="false">ROUND(E6*(1+'Wildberries (РРЦ)'!$D$2),0)</f>
        <v>31075</v>
      </c>
      <c r="G6" s="227" t="n">
        <v>0.41</v>
      </c>
      <c r="H6" s="95" t="n">
        <f aca="false">F6*(1-G6)</f>
        <v>18334.25</v>
      </c>
      <c r="I6" s="151" t="n">
        <f aca="false">'Мегатренд (опт)'!E6*(1-'Мегатренд (опт)'!$E$1)*(1-'Мегатренд (опт)'!F6)/(IF(AND('Категория(опт)'!$B$6="с НДС"),1,IF(AND('Категория(опт)'!$B$6="без НДС"),1.2,"")))</f>
        <v>12782.49472</v>
      </c>
    </row>
    <row collapsed="false" customFormat="false" customHeight="false" hidden="false" ht="15.65" outlineLevel="0" r="7">
      <c r="A7" s="82" t="s">
        <v>143</v>
      </c>
      <c r="B7" s="142"/>
      <c r="C7" s="198"/>
      <c r="D7" s="159" t="n">
        <v>140</v>
      </c>
      <c r="E7" s="152" t="n">
        <v>38202</v>
      </c>
      <c r="F7" s="153" t="n">
        <f aca="false">ROUND(E7*(1+'Wildberries (РРЦ)'!$D$2),0)</f>
        <v>38202</v>
      </c>
      <c r="G7" s="227" t="n">
        <v>0.41</v>
      </c>
      <c r="H7" s="95" t="n">
        <f aca="false">F7*(1-G7)</f>
        <v>22539.18</v>
      </c>
      <c r="I7" s="151" t="n">
        <f aca="false">'Мегатренд (опт)'!E7*(1-'Мегатренд (опт)'!$E$1)*(1-'Мегатренд (опт)'!F7)/(IF(AND('Категория(опт)'!$B$6="с НДС"),1,IF(AND('Категория(опт)'!$B$6="без НДС"),1.2,"")))</f>
        <v>15732.76672</v>
      </c>
    </row>
    <row collapsed="false" customFormat="false" customHeight="false" hidden="false" ht="15.65" outlineLevel="0" r="8">
      <c r="A8" s="82" t="s">
        <v>105</v>
      </c>
      <c r="B8" s="142"/>
      <c r="C8" s="198"/>
      <c r="D8" s="160" t="n">
        <v>160</v>
      </c>
      <c r="E8" s="161" t="n">
        <v>45366</v>
      </c>
      <c r="F8" s="162" t="n">
        <f aca="false">ROUND(E8*(1+'Wildberries (РРЦ)'!$D$2),0)</f>
        <v>45366</v>
      </c>
      <c r="G8" s="228" t="n">
        <v>0.41</v>
      </c>
      <c r="H8" s="103" t="n">
        <f aca="false">F8*(1-G8)</f>
        <v>26765.94</v>
      </c>
      <c r="I8" s="315" t="n">
        <f aca="false">'Мегатренд (опт)'!E8*(1-'Мегатренд (опт)'!$E$1)*(1-'Мегатренд (опт)'!F8)/(IF(AND('Категория(опт)'!$B$6="с НДС"),1,IF(AND('Категория(опт)'!$B$6="без НДС"),1.2,"")))</f>
        <v>18690.60352</v>
      </c>
    </row>
    <row collapsed="false" customFormat="false" customHeight="false" hidden="false" ht="15.65" outlineLevel="0" r="9">
      <c r="A9" s="82" t="s">
        <v>98</v>
      </c>
      <c r="B9" s="142"/>
      <c r="C9" s="198"/>
      <c r="D9" s="159" t="n">
        <v>180</v>
      </c>
      <c r="E9" s="152" t="n">
        <v>47753</v>
      </c>
      <c r="F9" s="153" t="n">
        <f aca="false">ROUND(E9*(1+'Wildberries (РРЦ)'!$D$2),0)</f>
        <v>47753</v>
      </c>
      <c r="G9" s="227" t="n">
        <v>0.41</v>
      </c>
      <c r="H9" s="95" t="n">
        <f aca="false">F9*(1-G9)</f>
        <v>28174.27</v>
      </c>
      <c r="I9" s="151" t="n">
        <f aca="false">'Мегатренд (опт)'!E9*(1-'Мегатренд (опт)'!$E$1)*(1-'Мегатренд (опт)'!F9)/(IF(AND('Категория(опт)'!$B$6="с НДС"),1,IF(AND('Категория(опт)'!$B$6="без НДС"),1.2,"")))</f>
        <v>19669.48864</v>
      </c>
    </row>
    <row collapsed="false" customFormat="false" customHeight="true" hidden="false" ht="19.8" outlineLevel="0" r="10">
      <c r="A10" s="117"/>
      <c r="B10" s="142"/>
      <c r="C10" s="198"/>
      <c r="D10" s="205" t="n">
        <v>200</v>
      </c>
      <c r="E10" s="230" t="n">
        <v>52545</v>
      </c>
      <c r="F10" s="231" t="n">
        <f aca="false">ROUND(E10*(1+'Wildberries (РРЦ)'!$D$2),0)</f>
        <v>52545</v>
      </c>
      <c r="G10" s="227" t="n">
        <v>0.41</v>
      </c>
      <c r="H10" s="110" t="n">
        <f aca="false">F10*(1-G10)</f>
        <v>31001.55</v>
      </c>
      <c r="I10" s="151" t="n">
        <f aca="false">'Мегатренд (опт)'!E10*(1-'Мегатренд (опт)'!$E$1)*(1-'Мегатренд (опт)'!F10)/(IF(AND('Категория(опт)'!$B$6="с НДС"),1,IF(AND('Категория(опт)'!$B$6="без НДС"),1.2,"")))</f>
        <v>21636.33664</v>
      </c>
    </row>
    <row collapsed="false" customFormat="false" customHeight="true" hidden="false" ht="35.25" outlineLevel="0" r="11">
      <c r="A11" s="56" t="s">
        <v>286</v>
      </c>
      <c r="B11" s="57" t="s">
        <v>70</v>
      </c>
      <c r="C11" s="136" t="s">
        <v>71</v>
      </c>
      <c r="D11" s="136"/>
      <c r="E11" s="264" t="s">
        <v>72</v>
      </c>
      <c r="F11" s="264" t="s">
        <v>72</v>
      </c>
      <c r="G11" s="318" t="s">
        <v>73</v>
      </c>
      <c r="H11" s="61" t="s">
        <v>74</v>
      </c>
      <c r="I11" s="140" t="s">
        <v>75</v>
      </c>
      <c r="J11" s="114" t="s">
        <v>85</v>
      </c>
    </row>
    <row collapsed="false" customFormat="false" customHeight="true" hidden="false" ht="15" outlineLevel="0" r="12">
      <c r="A12" s="273"/>
      <c r="B12" s="142" t="s">
        <v>287</v>
      </c>
      <c r="C12" s="198" t="s">
        <v>111</v>
      </c>
      <c r="D12" s="85" t="n">
        <v>80</v>
      </c>
      <c r="E12" s="144" t="n">
        <v>35056</v>
      </c>
      <c r="F12" s="145" t="n">
        <f aca="false">ROUND(E12*(1+'Wildberries (РРЦ)'!$D$2),0)</f>
        <v>35056</v>
      </c>
      <c r="G12" s="87" t="n">
        <v>0.49</v>
      </c>
      <c r="H12" s="88" t="n">
        <f aca="false">F12*(1-G12)</f>
        <v>17878.56</v>
      </c>
      <c r="I12" s="151" t="n">
        <f aca="false">'Мегатренд (опт)'!E12*(1-'Мегатренд (опт)'!$E$1)*(1-'Мегатренд (опт)'!F12)/(IF(AND('Категория(опт)'!$B$6="с НДС"),1,IF(AND('Категория(опт)'!$B$6="без НДС"),1.2,"")))</f>
        <v>12363.78944</v>
      </c>
    </row>
    <row collapsed="false" customFormat="false" customHeight="true" hidden="false" ht="15.75" outlineLevel="0" r="13">
      <c r="A13" s="82" t="s">
        <v>194</v>
      </c>
      <c r="B13" s="142"/>
      <c r="C13" s="198"/>
      <c r="D13" s="93" t="n">
        <v>90</v>
      </c>
      <c r="E13" s="152" t="n">
        <v>38430</v>
      </c>
      <c r="F13" s="153" t="n">
        <f aca="false">ROUND(E13*(1+'Wildberries (РРЦ)'!$D$2),0)</f>
        <v>38430</v>
      </c>
      <c r="G13" s="87" t="n">
        <v>0.49</v>
      </c>
      <c r="H13" s="95" t="n">
        <f aca="false">F13*(1-G13)</f>
        <v>19599.3</v>
      </c>
      <c r="I13" s="151" t="n">
        <f aca="false">'Мегатренд (опт)'!E13*(1-'Мегатренд (опт)'!$E$1)*(1-'Мегатренд (опт)'!F13)/(IF(AND('Категория(опт)'!$B$6="с НДС"),1,IF(AND('Категория(опт)'!$B$6="без НДС"),1.2,"")))</f>
        <v>13557.34208</v>
      </c>
    </row>
    <row collapsed="false" customFormat="false" customHeight="true" hidden="false" ht="15.75" outlineLevel="0" r="14">
      <c r="A14" s="82" t="s">
        <v>230</v>
      </c>
      <c r="B14" s="142"/>
      <c r="C14" s="198"/>
      <c r="D14" s="93" t="n">
        <v>120</v>
      </c>
      <c r="E14" s="152" t="n">
        <v>49351</v>
      </c>
      <c r="F14" s="153" t="n">
        <f aca="false">ROUND(E14*(1+'Wildberries (РРЦ)'!$D$2),0)</f>
        <v>49351</v>
      </c>
      <c r="G14" s="87" t="n">
        <v>0.49</v>
      </c>
      <c r="H14" s="95" t="n">
        <f aca="false">F14*(1-G14)</f>
        <v>25169.01</v>
      </c>
      <c r="I14" s="151" t="n">
        <f aca="false">'Мегатренд (опт)'!E14*(1-'Мегатренд (опт)'!$E$1)*(1-'Мегатренд (опт)'!F14)/(IF(AND('Категория(опт)'!$B$6="с НДС"),1,IF(AND('Категория(опт)'!$B$6="без НДС"),1.2,"")))</f>
        <v>17406.72384</v>
      </c>
    </row>
    <row collapsed="false" customFormat="false" customHeight="false" hidden="false" ht="15.65" outlineLevel="0" r="15">
      <c r="A15" s="82" t="s">
        <v>135</v>
      </c>
      <c r="B15" s="142"/>
      <c r="C15" s="198"/>
      <c r="D15" s="159" t="n">
        <v>140</v>
      </c>
      <c r="E15" s="152" t="n">
        <v>54521</v>
      </c>
      <c r="F15" s="153" t="n">
        <f aca="false">ROUND(E15*(1+'Wildberries (РРЦ)'!$D$2),0)</f>
        <v>54521</v>
      </c>
      <c r="G15" s="87" t="n">
        <v>0.49</v>
      </c>
      <c r="H15" s="95" t="n">
        <f aca="false">F15*(1-G15)</f>
        <v>27805.71</v>
      </c>
      <c r="I15" s="151" t="n">
        <f aca="false">'Мегатренд (опт)'!E15*(1-'Мегатренд (опт)'!$E$1)*(1-'Мегатренд (опт)'!F15)/(IF(AND('Категория(опт)'!$B$6="с НДС"),1,IF(AND('Категория(опт)'!$B$6="без НДС"),1.2,"")))</f>
        <v>19238.93184</v>
      </c>
    </row>
    <row collapsed="false" customFormat="false" customHeight="false" hidden="false" ht="15.65" outlineLevel="0" r="16">
      <c r="A16" s="82" t="s">
        <v>105</v>
      </c>
      <c r="B16" s="142"/>
      <c r="C16" s="198"/>
      <c r="D16" s="160" t="n">
        <v>160</v>
      </c>
      <c r="E16" s="161" t="n">
        <v>59691</v>
      </c>
      <c r="F16" s="162" t="n">
        <f aca="false">ROUND(E16*(1+'Wildberries (РРЦ)'!$D$2),0)</f>
        <v>59691</v>
      </c>
      <c r="G16" s="102" t="n">
        <v>0.49</v>
      </c>
      <c r="H16" s="103" t="n">
        <f aca="false">F16*(1-G16)</f>
        <v>30442.41</v>
      </c>
      <c r="I16" s="315" t="n">
        <f aca="false">'Мегатренд (опт)'!E16*(1-'Мегатренд (опт)'!$E$1)*(1-'Мегатренд (опт)'!F16)/(IF(AND('Категория(опт)'!$B$6="с НДС"),1,IF(AND('Категория(опт)'!$B$6="без НДС"),1.2,"")))</f>
        <v>21073.13408</v>
      </c>
    </row>
    <row collapsed="false" customFormat="false" customHeight="false" hidden="false" ht="15.65" outlineLevel="0" r="17">
      <c r="A17" s="82" t="s">
        <v>91</v>
      </c>
      <c r="B17" s="142"/>
      <c r="C17" s="198"/>
      <c r="D17" s="159" t="n">
        <v>180</v>
      </c>
      <c r="E17" s="152" t="n">
        <v>67518</v>
      </c>
      <c r="F17" s="153" t="n">
        <f aca="false">ROUND(E17*(1+'Wildberries (РРЦ)'!$D$2),0)</f>
        <v>67518</v>
      </c>
      <c r="G17" s="87" t="n">
        <v>0.49</v>
      </c>
      <c r="H17" s="95" t="n">
        <f aca="false">F17*(1-G17)</f>
        <v>34434.18</v>
      </c>
      <c r="I17" s="151" t="n">
        <f aca="false">'Мегатренд (опт)'!E17*(1-'Мегатренд (опт)'!$E$1)*(1-'Мегатренд (опт)'!F17)/(IF(AND('Категория(опт)'!$B$6="с НДС"),1,IF(AND('Категория(опт)'!$B$6="без НДС"),1.2,"")))</f>
        <v>23821.69536</v>
      </c>
    </row>
    <row collapsed="false" customFormat="false" customHeight="true" hidden="false" ht="18" outlineLevel="0" r="18">
      <c r="A18" s="117"/>
      <c r="B18" s="142"/>
      <c r="C18" s="198"/>
      <c r="D18" s="205" t="n">
        <v>200</v>
      </c>
      <c r="E18" s="230" t="n">
        <v>75304</v>
      </c>
      <c r="F18" s="231" t="n">
        <f aca="false">ROUND(E18*(1+'Wildberries (РРЦ)'!$D$2),0)</f>
        <v>75304</v>
      </c>
      <c r="G18" s="87" t="n">
        <v>0.49</v>
      </c>
      <c r="H18" s="110" t="n">
        <f aca="false">F18*(1-G18)</f>
        <v>38405.04</v>
      </c>
      <c r="I18" s="151" t="n">
        <f aca="false">'Мегатренд (опт)'!E18*(1-'Мегатренд (опт)'!$E$1)*(1-'Мегатренд (опт)'!F18)/(IF(AND('Категория(опт)'!$B$6="с НДС"),1,IF(AND('Категория(опт)'!$B$6="без НДС"),1.2,"")))</f>
        <v>26573.74656</v>
      </c>
    </row>
    <row collapsed="false" customFormat="false" customHeight="true" hidden="false" ht="35.25" outlineLevel="0" r="19">
      <c r="A19" s="56" t="s">
        <v>288</v>
      </c>
      <c r="B19" s="57" t="s">
        <v>70</v>
      </c>
      <c r="C19" s="136" t="s">
        <v>71</v>
      </c>
      <c r="D19" s="136"/>
      <c r="E19" s="264" t="s">
        <v>72</v>
      </c>
      <c r="F19" s="264" t="s">
        <v>72</v>
      </c>
      <c r="G19" s="318" t="s">
        <v>73</v>
      </c>
      <c r="H19" s="61" t="s">
        <v>74</v>
      </c>
      <c r="I19" s="140" t="s">
        <v>75</v>
      </c>
      <c r="J19" s="114" t="s">
        <v>85</v>
      </c>
    </row>
    <row collapsed="false" customFormat="false" customHeight="true" hidden="false" ht="15" outlineLevel="0" r="20">
      <c r="A20" s="273"/>
      <c r="B20" s="142" t="s">
        <v>289</v>
      </c>
      <c r="C20" s="198" t="s">
        <v>111</v>
      </c>
      <c r="D20" s="85" t="n">
        <v>80</v>
      </c>
      <c r="E20" s="144" t="n">
        <v>34982</v>
      </c>
      <c r="F20" s="145" t="n">
        <f aca="false">ROUND(E20*(1+'Wildberries (РРЦ)'!$D$2),0)</f>
        <v>34982</v>
      </c>
      <c r="G20" s="87" t="n">
        <v>0.44</v>
      </c>
      <c r="H20" s="88" t="n">
        <f aca="false">F20*(1-G20)</f>
        <v>19589.92</v>
      </c>
      <c r="I20" s="151" t="n">
        <f aca="false">'Мегатренд (опт)'!E20*(1-'Мегатренд (опт)'!$E$1)*(1-'Мегатренд (опт)'!F20)/(IF(AND('Категория(опт)'!$B$6="с НДС"),1,IF(AND('Категория(опт)'!$B$6="без НДС"),1.2,"")))</f>
        <v>14136.24064</v>
      </c>
    </row>
    <row collapsed="false" customFormat="false" customHeight="true" hidden="false" ht="15.75" outlineLevel="0" r="21">
      <c r="A21" s="82" t="s">
        <v>290</v>
      </c>
      <c r="B21" s="142"/>
      <c r="C21" s="198"/>
      <c r="D21" s="93" t="n">
        <v>90</v>
      </c>
      <c r="E21" s="152" t="n">
        <v>38096</v>
      </c>
      <c r="F21" s="153" t="n">
        <f aca="false">ROUND(E21*(1+'Wildberries (РРЦ)'!$D$2),0)</f>
        <v>38096</v>
      </c>
      <c r="G21" s="87" t="n">
        <v>0.44</v>
      </c>
      <c r="H21" s="95" t="n">
        <f aca="false">F21*(1-G21)</f>
        <v>21333.76</v>
      </c>
      <c r="I21" s="151" t="n">
        <f aca="false">'Мегатренд (опт)'!E21*(1-'Мегатренд (опт)'!$E$1)*(1-'Мегатренд (опт)'!F21)/(IF(AND('Категория(опт)'!$B$6="с НДС"),1,IF(AND('Категория(опт)'!$B$6="без НДС"),1.2,"")))</f>
        <v>15404.27904</v>
      </c>
    </row>
    <row collapsed="false" customFormat="false" customHeight="true" hidden="false" ht="15.75" outlineLevel="0" r="22">
      <c r="A22" s="82" t="s">
        <v>291</v>
      </c>
      <c r="B22" s="142"/>
      <c r="C22" s="198"/>
      <c r="D22" s="93" t="n">
        <v>120</v>
      </c>
      <c r="E22" s="152" t="n">
        <v>48217</v>
      </c>
      <c r="F22" s="153" t="n">
        <f aca="false">ROUND(E22*(1+'Wildberries (РРЦ)'!$D$2),0)</f>
        <v>48217</v>
      </c>
      <c r="G22" s="87" t="n">
        <v>0.44</v>
      </c>
      <c r="H22" s="95" t="n">
        <f aca="false">F22*(1-G22)</f>
        <v>27001.52</v>
      </c>
      <c r="I22" s="151" t="n">
        <f aca="false">'Мегатренд (опт)'!E22*(1-'Мегатренд (опт)'!$E$1)*(1-'Мегатренд (опт)'!F22)/(IF(AND('Категория(опт)'!$B$6="с НДС"),1,IF(AND('Категория(опт)'!$B$6="без НДС"),1.2,"")))</f>
        <v>19498.08</v>
      </c>
    </row>
    <row collapsed="false" customFormat="false" customHeight="false" hidden="false" ht="15.65" outlineLevel="0" r="23">
      <c r="A23" s="82" t="s">
        <v>143</v>
      </c>
      <c r="B23" s="142"/>
      <c r="C23" s="198"/>
      <c r="D23" s="159" t="n">
        <v>140</v>
      </c>
      <c r="E23" s="152" t="n">
        <v>53036</v>
      </c>
      <c r="F23" s="153" t="n">
        <f aca="false">ROUND(E23*(1+'Wildberries (РРЦ)'!$D$2),0)</f>
        <v>53036</v>
      </c>
      <c r="G23" s="87" t="n">
        <v>0.44</v>
      </c>
      <c r="H23" s="95" t="n">
        <f aca="false">F23*(1-G23)</f>
        <v>29700.16</v>
      </c>
      <c r="I23" s="151" t="n">
        <f aca="false">'Мегатренд (опт)'!E23*(1-'Мегатренд (опт)'!$E$1)*(1-'Мегатренд (опт)'!F23)/(IF(AND('Категория(опт)'!$B$6="с НДС"),1,IF(AND('Категория(опт)'!$B$6="без НДС"),1.2,"")))</f>
        <v>21450.01024</v>
      </c>
    </row>
    <row collapsed="false" customFormat="false" customHeight="false" hidden="false" ht="15.65" outlineLevel="0" r="24">
      <c r="A24" s="82" t="s">
        <v>128</v>
      </c>
      <c r="B24" s="142"/>
      <c r="C24" s="198"/>
      <c r="D24" s="160" t="n">
        <v>160</v>
      </c>
      <c r="E24" s="161" t="n">
        <v>57857</v>
      </c>
      <c r="F24" s="162" t="n">
        <f aca="false">ROUND(E24*(1+'Wildberries (РРЦ)'!$D$2),0)</f>
        <v>57857</v>
      </c>
      <c r="G24" s="102" t="n">
        <v>0.44</v>
      </c>
      <c r="H24" s="103" t="n">
        <f aca="false">F24*(1-G24)</f>
        <v>32399.92</v>
      </c>
      <c r="I24" s="315" t="n">
        <f aca="false">'Мегатренд (опт)'!E24*(1-'Мегатренд (опт)'!$E$1)*(1-'Мегатренд (опт)'!F24)/(IF(AND('Категория(опт)'!$B$6="с НДС"),1,IF(AND('Категория(опт)'!$B$6="без НДС"),1.2,"")))</f>
        <v>23398.75712</v>
      </c>
    </row>
    <row collapsed="false" customFormat="false" customHeight="false" hidden="false" ht="15.65" outlineLevel="0" r="25">
      <c r="A25" s="82" t="s">
        <v>98</v>
      </c>
      <c r="B25" s="142"/>
      <c r="C25" s="198"/>
      <c r="D25" s="159" t="n">
        <v>180</v>
      </c>
      <c r="E25" s="152" t="n">
        <v>65103</v>
      </c>
      <c r="F25" s="153" t="n">
        <f aca="false">ROUND(E25*(1+'Wildberries (РРЦ)'!$D$2),0)</f>
        <v>65103</v>
      </c>
      <c r="G25" s="87" t="n">
        <v>0.44</v>
      </c>
      <c r="H25" s="95" t="n">
        <f aca="false">F25*(1-G25)</f>
        <v>36457.68</v>
      </c>
      <c r="I25" s="151" t="n">
        <f aca="false">'Мегатренд (опт)'!E25*(1-'Мегатренд (опт)'!$E$1)*(1-'Мегатренд (опт)'!F25)/(IF(AND('Категория(опт)'!$B$6="с НДС"),1,IF(AND('Категория(опт)'!$B$6="без НДС"),1.2,"")))</f>
        <v>26327.44832</v>
      </c>
    </row>
    <row collapsed="false" customFormat="false" customHeight="true" hidden="false" ht="19.8" outlineLevel="0" r="26">
      <c r="A26" s="117"/>
      <c r="B26" s="142"/>
      <c r="C26" s="198"/>
      <c r="D26" s="205" t="n">
        <v>200</v>
      </c>
      <c r="E26" s="230" t="n">
        <v>72335</v>
      </c>
      <c r="F26" s="231" t="n">
        <f aca="false">ROUND(E26*(1+'Wildberries (РРЦ)'!$D$2),0)</f>
        <v>72335</v>
      </c>
      <c r="G26" s="87" t="n">
        <v>0.44</v>
      </c>
      <c r="H26" s="110" t="n">
        <f aca="false">F26*(1-G26)</f>
        <v>40507.6</v>
      </c>
      <c r="I26" s="151" t="n">
        <f aca="false">'Мегатренд (опт)'!E26*(1-'Мегатренд (опт)'!$E$1)*(1-'Мегатренд (опт)'!F26)/(IF(AND('Категория(опт)'!$B$6="с НДС"),1,IF(AND('Категория(опт)'!$B$6="без НДС"),1.2,"")))</f>
        <v>29252.95616</v>
      </c>
    </row>
    <row collapsed="false" customFormat="false" customHeight="true" hidden="false" ht="35.25" outlineLevel="0" r="27">
      <c r="A27" s="56" t="s">
        <v>292</v>
      </c>
      <c r="B27" s="57" t="s">
        <v>70</v>
      </c>
      <c r="C27" s="136" t="s">
        <v>71</v>
      </c>
      <c r="D27" s="136"/>
      <c r="E27" s="264" t="s">
        <v>72</v>
      </c>
      <c r="F27" s="264" t="s">
        <v>72</v>
      </c>
      <c r="G27" s="318" t="s">
        <v>73</v>
      </c>
      <c r="H27" s="61" t="s">
        <v>74</v>
      </c>
      <c r="I27" s="140" t="s">
        <v>75</v>
      </c>
      <c r="J27" s="114" t="s">
        <v>85</v>
      </c>
    </row>
    <row collapsed="false" customFormat="false" customHeight="true" hidden="false" ht="15" outlineLevel="0" r="28">
      <c r="A28" s="273"/>
      <c r="B28" s="319" t="s">
        <v>293</v>
      </c>
      <c r="C28" s="143" t="s">
        <v>111</v>
      </c>
      <c r="D28" s="85" t="n">
        <v>80</v>
      </c>
      <c r="E28" s="144" t="n">
        <v>36934</v>
      </c>
      <c r="F28" s="145" t="n">
        <f aca="false">ROUND(E28*(1+'Wildberries (РРЦ)'!$D$2),0)</f>
        <v>36934</v>
      </c>
      <c r="G28" s="227" t="n">
        <v>0.33</v>
      </c>
      <c r="H28" s="88" t="n">
        <f aca="false">F28*(1-G28)</f>
        <v>24745.78</v>
      </c>
      <c r="I28" s="151" t="n">
        <f aca="false">'Мегатренд (опт)'!E28*(1-'Мегатренд (опт)'!$E$1)*(1-'Мегатренд (опт)'!F28)/(IF(AND('Категория(опт)'!$B$6="с НДС"),1,IF(AND('Категория(опт)'!$B$6="без НДС"),1.2,"")))</f>
        <v>17678.08256</v>
      </c>
    </row>
    <row collapsed="false" customFormat="false" customHeight="true" hidden="false" ht="15.75" outlineLevel="0" r="29">
      <c r="A29" s="82" t="s">
        <v>189</v>
      </c>
      <c r="B29" s="319"/>
      <c r="C29" s="143"/>
      <c r="D29" s="93" t="n">
        <v>90</v>
      </c>
      <c r="E29" s="152" t="n">
        <v>39643</v>
      </c>
      <c r="F29" s="153" t="n">
        <f aca="false">ROUND(E29*(1+'Wildberries (РРЦ)'!$D$2),0)</f>
        <v>39643</v>
      </c>
      <c r="G29" s="227" t="n">
        <v>0.33</v>
      </c>
      <c r="H29" s="95" t="n">
        <f aca="false">F29*(1-G29)</f>
        <v>26560.81</v>
      </c>
      <c r="I29" s="151" t="n">
        <f aca="false">'Мегатренд (опт)'!E29*(1-'Мегатренд (опт)'!$E$1)*(1-'Мегатренд (опт)'!F29)/(IF(AND('Категория(опт)'!$B$6="с НДС"),1,IF(AND('Категория(опт)'!$B$6="без НДС"),1.2,"")))</f>
        <v>18992.55872</v>
      </c>
    </row>
    <row collapsed="false" customFormat="false" customHeight="true" hidden="false" ht="15.75" outlineLevel="0" r="30">
      <c r="A30" s="82" t="s">
        <v>294</v>
      </c>
      <c r="B30" s="319"/>
      <c r="C30" s="143"/>
      <c r="D30" s="93" t="n">
        <v>120</v>
      </c>
      <c r="E30" s="152" t="n">
        <v>48501</v>
      </c>
      <c r="F30" s="153" t="n">
        <f aca="false">ROUND(E30*(1+'Wildberries (РРЦ)'!$D$2),0)</f>
        <v>48501</v>
      </c>
      <c r="G30" s="227" t="n">
        <v>0.33</v>
      </c>
      <c r="H30" s="95" t="n">
        <f aca="false">F30*(1-G30)</f>
        <v>32495.67</v>
      </c>
      <c r="I30" s="151" t="n">
        <f aca="false">'Мегатренд (опт)'!E30*(1-'Мегатренд (опт)'!$E$1)*(1-'Мегатренд (опт)'!F30)/(IF(AND('Категория(опт)'!$B$6="с НДС"),1,IF(AND('Категория(опт)'!$B$6="без НДС"),1.2,"")))</f>
        <v>23237.25568</v>
      </c>
    </row>
    <row collapsed="false" customFormat="false" customHeight="false" hidden="false" ht="15.65" outlineLevel="0" r="31">
      <c r="A31" s="82" t="s">
        <v>135</v>
      </c>
      <c r="B31" s="319"/>
      <c r="C31" s="143"/>
      <c r="D31" s="159" t="n">
        <v>140</v>
      </c>
      <c r="E31" s="152" t="n">
        <v>52734</v>
      </c>
      <c r="F31" s="153" t="n">
        <f aca="false">ROUND(E31*(1+'Wildberries (РРЦ)'!$D$2),0)</f>
        <v>52734</v>
      </c>
      <c r="G31" s="227" t="n">
        <v>0.33</v>
      </c>
      <c r="H31" s="95" t="n">
        <f aca="false">F31*(1-G31)</f>
        <v>35331.78</v>
      </c>
      <c r="I31" s="151" t="n">
        <f aca="false">'Мегатренд (опт)'!E31*(1-'Мегатренд (опт)'!$E$1)*(1-'Мегатренд (опт)'!F31)/(IF(AND('Категория(опт)'!$B$6="с НДС"),1,IF(AND('Категория(опт)'!$B$6="без НДС"),1.2,"")))</f>
        <v>25257.62368</v>
      </c>
    </row>
    <row collapsed="false" customFormat="false" customHeight="false" hidden="false" ht="15.65" outlineLevel="0" r="32">
      <c r="A32" s="82" t="s">
        <v>128</v>
      </c>
      <c r="B32" s="319"/>
      <c r="C32" s="143"/>
      <c r="D32" s="160" t="n">
        <v>160</v>
      </c>
      <c r="E32" s="161" t="n">
        <v>56951</v>
      </c>
      <c r="F32" s="162" t="n">
        <f aca="false">ROUND(E32*(1+'Wildberries (РРЦ)'!$D$2),0)</f>
        <v>56951</v>
      </c>
      <c r="G32" s="228" t="n">
        <v>0.33</v>
      </c>
      <c r="H32" s="103" t="n">
        <f aca="false">F32*(1-G32)</f>
        <v>38157.17</v>
      </c>
      <c r="I32" s="315" t="n">
        <f aca="false">'Мегатренд (опт)'!E32*(1-'Мегатренд (опт)'!$E$1)*(1-'Мегатренд (опт)'!F32)/(IF(AND('Категория(опт)'!$B$6="с НДС"),1,IF(AND('Категория(опт)'!$B$6="без НДС"),1.2,"")))</f>
        <v>27280.19072</v>
      </c>
    </row>
    <row collapsed="false" customFormat="false" customHeight="true" hidden="false" ht="16.8" outlineLevel="0" r="33">
      <c r="A33" s="117" t="s">
        <v>295</v>
      </c>
      <c r="B33" s="319"/>
      <c r="C33" s="143"/>
      <c r="D33" s="159" t="n">
        <v>180</v>
      </c>
      <c r="E33" s="152" t="n">
        <v>65386</v>
      </c>
      <c r="F33" s="153" t="n">
        <f aca="false">ROUND(E33*(1+'Wildberries (РРЦ)'!$D$2),0)</f>
        <v>65386</v>
      </c>
      <c r="G33" s="227" t="n">
        <v>0.33</v>
      </c>
      <c r="H33" s="95" t="n">
        <f aca="false">F33*(1-G33)</f>
        <v>43808.62</v>
      </c>
      <c r="I33" s="151" t="n">
        <f aca="false">'Мегатренд (опт)'!E33*(1-'Мегатренд (опт)'!$E$1)*(1-'Мегатренд (опт)'!F33)/(IF(AND('Категория(опт)'!$B$6="с НДС"),1,IF(AND('Категория(опт)'!$B$6="без НДС"),1.2,"")))</f>
        <v>31322.02624</v>
      </c>
    </row>
    <row collapsed="false" customFormat="false" customHeight="true" hidden="false" ht="16.8" outlineLevel="0" r="34">
      <c r="A34" s="117"/>
      <c r="B34" s="319"/>
      <c r="C34" s="143"/>
      <c r="D34" s="159" t="n">
        <v>200</v>
      </c>
      <c r="E34" s="152" t="n">
        <v>71744</v>
      </c>
      <c r="F34" s="153" t="n">
        <f aca="false">ROUND(E34*(1+'Wildberries (РРЦ)'!$D$2),0)</f>
        <v>71744</v>
      </c>
      <c r="G34" s="227" t="n">
        <v>0.33</v>
      </c>
      <c r="H34" s="95" t="n">
        <f aca="false">F34*(1-G34)</f>
        <v>48068.48</v>
      </c>
      <c r="I34" s="151" t="n">
        <f aca="false">'Мегатренд (опт)'!E34*(1-'Мегатренд (опт)'!$E$1)*(1-'Мегатренд (опт)'!F34)/(IF(AND('Категория(опт)'!$B$6="с НДС"),1,IF(AND('Категория(опт)'!$B$6="без НДС"),1.2,"")))</f>
        <v>34353.40288</v>
      </c>
    </row>
    <row collapsed="false" customFormat="false" customHeight="false" hidden="false" ht="15.25" outlineLevel="0" r="35">
      <c r="A35" s="3"/>
      <c r="B35" s="3"/>
      <c r="C35" s="3"/>
      <c r="D35" s="3"/>
      <c r="G35" s="174"/>
      <c r="H35" s="50"/>
      <c r="I35" s="50"/>
    </row>
    <row collapsed="false" customFormat="false" customHeight="false" hidden="false" ht="15.25" outlineLevel="0" r="36">
      <c r="A36" s="130" t="s">
        <v>3</v>
      </c>
      <c r="B36" s="131" t="str">
        <f aca="false">TREND!B28</f>
        <v>хххх@ххх.ru</v>
      </c>
      <c r="C36" s="43"/>
      <c r="D36" s="43"/>
      <c r="E36" s="132"/>
      <c r="F36" s="171"/>
      <c r="G36" s="174"/>
      <c r="H36" s="134"/>
      <c r="I36" s="50"/>
    </row>
    <row collapsed="false" customFormat="false" customHeight="false" hidden="false" ht="15.25" outlineLevel="0" r="37">
      <c r="A37" s="130" t="s">
        <v>5</v>
      </c>
      <c r="B37" s="131" t="n">
        <f aca="false">TREND!B29</f>
        <v>8800</v>
      </c>
      <c r="C37" s="43"/>
      <c r="D37" s="43"/>
      <c r="E37" s="132"/>
      <c r="F37" s="171"/>
      <c r="G37" s="174"/>
      <c r="H37" s="134"/>
      <c r="I37" s="50"/>
    </row>
    <row collapsed="false" customFormat="false" customHeight="false" hidden="false" ht="15.25" outlineLevel="0" r="38">
      <c r="A38" s="43"/>
      <c r="B38" s="43"/>
      <c r="C38" s="43"/>
      <c r="D38" s="43"/>
      <c r="E38" s="132"/>
      <c r="F38" s="171"/>
      <c r="G38" s="174"/>
      <c r="H38" s="134"/>
      <c r="I38" s="50"/>
    </row>
  </sheetData>
  <mergeCells count="15">
    <mergeCell ref="J1:L1"/>
    <mergeCell ref="A2:I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  <mergeCell ref="A33:A34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6" view="pageBreakPreview" windowProtection="false" workbookViewId="0" zoomScale="80" zoomScaleNormal="100" zoomScalePageLayoutView="80">
      <selection activeCell="F20" activeCellId="0" pane="topLeft" sqref="F20"/>
    </sheetView>
  </sheetViews>
  <sheetFormatPr defaultRowHeight="15.6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false" max="5" min="5" style="320" width="16.5612244897959"/>
    <col collapsed="false" hidden="false" max="6" min="6" style="92" width="10"/>
    <col collapsed="false" hidden="false" max="1025" min="7" style="19" width="9.10714285714286"/>
  </cols>
  <sheetData>
    <row collapsed="false" customFormat="false" customHeight="false" hidden="false" ht="23.4" outlineLevel="0" r="1">
      <c r="A1" s="321" t="str">
        <f aca="false">TREND!A1</f>
        <v>c 06.07 по 16.07.2024</v>
      </c>
      <c r="B1" s="3"/>
      <c r="C1" s="3"/>
      <c r="D1" s="3"/>
      <c r="E1" s="238" t="n">
        <f aca="false">IF(AND('Категория(опт)'!$B$1="A+"),0.49,IF(AND('Категория(опт)'!$B$1="A"),0.44,IF(AND('Категория(опт)'!$B$1="B"),0.4,IF(AND('Категория(опт)'!$B$1="C"),0.36,""))))</f>
        <v>0.36</v>
      </c>
      <c r="F1" s="174"/>
      <c r="G1" s="263"/>
      <c r="H1" s="263"/>
      <c r="I1" s="263"/>
    </row>
    <row collapsed="false" customFormat="false" customHeight="true" hidden="false" ht="29.25" outlineLevel="0" r="2">
      <c r="A2" s="322" t="s">
        <v>282</v>
      </c>
      <c r="B2" s="322"/>
      <c r="C2" s="322"/>
      <c r="D2" s="322"/>
      <c r="E2" s="322"/>
      <c r="F2" s="322"/>
    </row>
    <row collapsed="false" customFormat="false" customHeight="true" hidden="false" ht="35.25" outlineLevel="0" r="3">
      <c r="A3" s="118" t="s">
        <v>283</v>
      </c>
      <c r="B3" s="323" t="s">
        <v>70</v>
      </c>
      <c r="C3" s="187" t="s">
        <v>71</v>
      </c>
      <c r="D3" s="187"/>
      <c r="E3" s="324" t="s">
        <v>72</v>
      </c>
      <c r="F3" s="212" t="s">
        <v>73</v>
      </c>
    </row>
    <row collapsed="false" customFormat="false" customHeight="true" hidden="false" ht="15" outlineLevel="0" r="4">
      <c r="A4" s="278"/>
      <c r="B4" s="116"/>
      <c r="C4" s="214" t="s">
        <v>111</v>
      </c>
      <c r="D4" s="215" t="n">
        <v>80</v>
      </c>
      <c r="E4" s="325" t="n">
        <v>19489</v>
      </c>
      <c r="F4" s="326" t="n">
        <v>0.212</v>
      </c>
    </row>
    <row collapsed="false" customFormat="false" customHeight="true" hidden="false" ht="15.75" outlineLevel="0" r="5">
      <c r="A5" s="82" t="s">
        <v>285</v>
      </c>
      <c r="B5" s="116"/>
      <c r="C5" s="214"/>
      <c r="D5" s="220" t="n">
        <v>90</v>
      </c>
      <c r="E5" s="327" t="n">
        <v>21445</v>
      </c>
      <c r="F5" s="326" t="n">
        <v>0.212</v>
      </c>
    </row>
    <row collapsed="false" customFormat="false" customHeight="true" hidden="false" ht="15.75" outlineLevel="0" r="6">
      <c r="A6" s="82" t="s">
        <v>230</v>
      </c>
      <c r="B6" s="116"/>
      <c r="C6" s="214"/>
      <c r="D6" s="220" t="n">
        <v>120</v>
      </c>
      <c r="E6" s="327" t="n">
        <v>25346</v>
      </c>
      <c r="F6" s="326" t="n">
        <v>0.212</v>
      </c>
    </row>
    <row collapsed="false" customFormat="false" customHeight="false" hidden="false" ht="15.6" outlineLevel="0" r="7">
      <c r="A7" s="82" t="s">
        <v>143</v>
      </c>
      <c r="B7" s="116"/>
      <c r="C7" s="214"/>
      <c r="D7" s="222" t="n">
        <v>140</v>
      </c>
      <c r="E7" s="327" t="n">
        <v>31196</v>
      </c>
      <c r="F7" s="326" t="n">
        <v>0.212</v>
      </c>
    </row>
    <row collapsed="false" customFormat="false" customHeight="false" hidden="false" ht="15.6" outlineLevel="0" r="8">
      <c r="A8" s="82" t="s">
        <v>105</v>
      </c>
      <c r="B8" s="116"/>
      <c r="C8" s="214"/>
      <c r="D8" s="187" t="n">
        <v>160</v>
      </c>
      <c r="E8" s="328" t="n">
        <v>37061</v>
      </c>
      <c r="F8" s="326" t="n">
        <v>0.212</v>
      </c>
    </row>
    <row collapsed="false" customFormat="false" customHeight="false" hidden="false" ht="15.6" outlineLevel="0" r="9">
      <c r="A9" s="82" t="s">
        <v>98</v>
      </c>
      <c r="B9" s="116"/>
      <c r="C9" s="214"/>
      <c r="D9" s="222" t="n">
        <v>180</v>
      </c>
      <c r="E9" s="327" t="n">
        <v>39002</v>
      </c>
      <c r="F9" s="326" t="n">
        <v>0.212</v>
      </c>
    </row>
    <row collapsed="false" customFormat="false" customHeight="true" hidden="false" ht="32.25" outlineLevel="0" r="10">
      <c r="A10" s="117"/>
      <c r="B10" s="116"/>
      <c r="C10" s="214"/>
      <c r="D10" s="223" t="n">
        <v>200</v>
      </c>
      <c r="E10" s="329" t="n">
        <v>42902</v>
      </c>
      <c r="F10" s="326" t="n">
        <v>0.212</v>
      </c>
    </row>
    <row collapsed="false" customFormat="false" customHeight="true" hidden="false" ht="35.25" outlineLevel="0" r="11">
      <c r="A11" s="118" t="s">
        <v>286</v>
      </c>
      <c r="B11" s="323" t="s">
        <v>70</v>
      </c>
      <c r="C11" s="187" t="s">
        <v>71</v>
      </c>
      <c r="D11" s="187"/>
      <c r="E11" s="324" t="s">
        <v>72</v>
      </c>
      <c r="F11" s="212" t="s">
        <v>73</v>
      </c>
    </row>
    <row collapsed="false" customFormat="false" customHeight="true" hidden="false" ht="15" outlineLevel="0" r="12">
      <c r="A12" s="278"/>
      <c r="B12" s="116"/>
      <c r="C12" s="214" t="s">
        <v>111</v>
      </c>
      <c r="D12" s="215" t="n">
        <v>80</v>
      </c>
      <c r="E12" s="325" t="n">
        <v>24799</v>
      </c>
      <c r="F12" s="326" t="n">
        <v>0.221</v>
      </c>
    </row>
    <row collapsed="false" customFormat="false" customHeight="true" hidden="false" ht="15.75" outlineLevel="0" r="13">
      <c r="A13" s="82" t="s">
        <v>194</v>
      </c>
      <c r="B13" s="116"/>
      <c r="C13" s="214"/>
      <c r="D13" s="220" t="n">
        <v>90</v>
      </c>
      <c r="E13" s="327" t="n">
        <v>27193</v>
      </c>
      <c r="F13" s="326" t="n">
        <v>0.221</v>
      </c>
    </row>
    <row collapsed="false" customFormat="false" customHeight="true" hidden="false" ht="15.75" outlineLevel="0" r="14">
      <c r="A14" s="82" t="s">
        <v>230</v>
      </c>
      <c r="B14" s="116"/>
      <c r="C14" s="214"/>
      <c r="D14" s="220" t="n">
        <v>120</v>
      </c>
      <c r="E14" s="327" t="n">
        <v>34914</v>
      </c>
      <c r="F14" s="326" t="n">
        <v>0.221</v>
      </c>
    </row>
    <row collapsed="false" customFormat="false" customHeight="false" hidden="false" ht="15.6" outlineLevel="0" r="15">
      <c r="A15" s="82" t="s">
        <v>135</v>
      </c>
      <c r="B15" s="116"/>
      <c r="C15" s="214"/>
      <c r="D15" s="222" t="n">
        <v>140</v>
      </c>
      <c r="E15" s="327" t="n">
        <v>38589</v>
      </c>
      <c r="F15" s="326" t="n">
        <v>0.221</v>
      </c>
    </row>
    <row collapsed="false" customFormat="false" customHeight="false" hidden="false" ht="15.6" outlineLevel="0" r="16">
      <c r="A16" s="82" t="s">
        <v>105</v>
      </c>
      <c r="B16" s="116"/>
      <c r="C16" s="214"/>
      <c r="D16" s="187" t="n">
        <v>160</v>
      </c>
      <c r="E16" s="328" t="n">
        <v>42268</v>
      </c>
      <c r="F16" s="326" t="n">
        <v>0.221</v>
      </c>
    </row>
    <row collapsed="false" customFormat="false" customHeight="false" hidden="false" ht="15.6" outlineLevel="0" r="17">
      <c r="A17" s="82" t="s">
        <v>91</v>
      </c>
      <c r="B17" s="116"/>
      <c r="C17" s="214"/>
      <c r="D17" s="222" t="n">
        <v>180</v>
      </c>
      <c r="E17" s="327" t="n">
        <v>47781</v>
      </c>
      <c r="F17" s="326" t="n">
        <v>0.221</v>
      </c>
    </row>
    <row collapsed="false" customFormat="false" customHeight="true" hidden="false" ht="47.25" outlineLevel="0" r="18">
      <c r="A18" s="117"/>
      <c r="B18" s="116"/>
      <c r="C18" s="214"/>
      <c r="D18" s="223" t="n">
        <v>200</v>
      </c>
      <c r="E18" s="329" t="n">
        <v>53301</v>
      </c>
      <c r="F18" s="326" t="n">
        <v>0.221</v>
      </c>
    </row>
    <row collapsed="false" customFormat="false" customHeight="true" hidden="false" ht="35.25" outlineLevel="0" r="19">
      <c r="A19" s="118" t="s">
        <v>288</v>
      </c>
      <c r="B19" s="323" t="s">
        <v>70</v>
      </c>
      <c r="C19" s="187" t="s">
        <v>71</v>
      </c>
      <c r="D19" s="187"/>
      <c r="E19" s="324" t="s">
        <v>72</v>
      </c>
      <c r="F19" s="212" t="s">
        <v>73</v>
      </c>
    </row>
    <row collapsed="false" customFormat="false" customHeight="true" hidden="false" ht="15" outlineLevel="0" r="20">
      <c r="A20" s="278"/>
      <c r="B20" s="116"/>
      <c r="C20" s="214" t="s">
        <v>111</v>
      </c>
      <c r="D20" s="215" t="n">
        <v>80</v>
      </c>
      <c r="E20" s="325" t="n">
        <v>26644</v>
      </c>
      <c r="F20" s="326" t="n">
        <v>0.171</v>
      </c>
    </row>
    <row collapsed="false" customFormat="false" customHeight="true" hidden="false" ht="15.75" outlineLevel="0" r="21">
      <c r="A21" s="82" t="s">
        <v>290</v>
      </c>
      <c r="B21" s="116"/>
      <c r="C21" s="214"/>
      <c r="D21" s="220" t="n">
        <v>90</v>
      </c>
      <c r="E21" s="327" t="n">
        <v>29034</v>
      </c>
      <c r="F21" s="326" t="n">
        <v>0.171</v>
      </c>
    </row>
    <row collapsed="false" customFormat="false" customHeight="true" hidden="false" ht="15.75" outlineLevel="0" r="22">
      <c r="A22" s="82" t="s">
        <v>291</v>
      </c>
      <c r="B22" s="116"/>
      <c r="C22" s="214"/>
      <c r="D22" s="220" t="n">
        <v>120</v>
      </c>
      <c r="E22" s="327" t="n">
        <v>36750</v>
      </c>
      <c r="F22" s="326" t="n">
        <v>0.171</v>
      </c>
    </row>
    <row collapsed="false" customFormat="false" customHeight="false" hidden="false" ht="15.6" outlineLevel="0" r="23">
      <c r="A23" s="82" t="s">
        <v>143</v>
      </c>
      <c r="B23" s="116"/>
      <c r="C23" s="214"/>
      <c r="D23" s="222" t="n">
        <v>140</v>
      </c>
      <c r="E23" s="327" t="n">
        <v>40429</v>
      </c>
      <c r="F23" s="326" t="n">
        <v>0.171</v>
      </c>
    </row>
    <row collapsed="false" customFormat="false" customHeight="false" hidden="false" ht="15.6" outlineLevel="0" r="24">
      <c r="A24" s="82" t="s">
        <v>128</v>
      </c>
      <c r="B24" s="116"/>
      <c r="C24" s="214"/>
      <c r="D24" s="187" t="n">
        <v>160</v>
      </c>
      <c r="E24" s="328" t="n">
        <v>44102</v>
      </c>
      <c r="F24" s="326" t="n">
        <v>0.171</v>
      </c>
    </row>
    <row collapsed="false" customFormat="false" customHeight="false" hidden="false" ht="15.6" outlineLevel="0" r="25">
      <c r="A25" s="82" t="s">
        <v>98</v>
      </c>
      <c r="B25" s="116"/>
      <c r="C25" s="214"/>
      <c r="D25" s="222" t="n">
        <v>180</v>
      </c>
      <c r="E25" s="327" t="n">
        <v>49622</v>
      </c>
      <c r="F25" s="326" t="n">
        <v>0.171</v>
      </c>
    </row>
    <row collapsed="false" customFormat="false" customHeight="true" hidden="false" ht="44.25" outlineLevel="0" r="26">
      <c r="A26" s="117"/>
      <c r="B26" s="116"/>
      <c r="C26" s="214"/>
      <c r="D26" s="223" t="n">
        <v>200</v>
      </c>
      <c r="E26" s="329" t="n">
        <v>55136</v>
      </c>
      <c r="F26" s="326" t="n">
        <v>0.171</v>
      </c>
    </row>
    <row collapsed="false" customFormat="false" customHeight="true" hidden="false" ht="35.25" outlineLevel="0" r="27">
      <c r="A27" s="118" t="s">
        <v>292</v>
      </c>
      <c r="B27" s="323" t="s">
        <v>70</v>
      </c>
      <c r="C27" s="187" t="s">
        <v>71</v>
      </c>
      <c r="D27" s="187"/>
      <c r="E27" s="324" t="s">
        <v>72</v>
      </c>
      <c r="F27" s="212" t="s">
        <v>73</v>
      </c>
    </row>
    <row collapsed="false" customFormat="false" customHeight="true" hidden="false" ht="15" outlineLevel="0" r="28">
      <c r="A28" s="278"/>
      <c r="B28" s="116"/>
      <c r="C28" s="295" t="s">
        <v>111</v>
      </c>
      <c r="D28" s="215" t="n">
        <v>80</v>
      </c>
      <c r="E28" s="325" t="n">
        <v>32156</v>
      </c>
      <c r="F28" s="326" t="n">
        <v>0.141</v>
      </c>
    </row>
    <row collapsed="false" customFormat="false" customHeight="true" hidden="false" ht="15.75" outlineLevel="0" r="29">
      <c r="A29" s="82" t="s">
        <v>189</v>
      </c>
      <c r="B29" s="116"/>
      <c r="C29" s="295"/>
      <c r="D29" s="220" t="n">
        <v>90</v>
      </c>
      <c r="E29" s="327" t="n">
        <v>34547</v>
      </c>
      <c r="F29" s="326" t="n">
        <v>0.141</v>
      </c>
    </row>
    <row collapsed="false" customFormat="false" customHeight="true" hidden="false" ht="15.75" outlineLevel="0" r="30">
      <c r="A30" s="82" t="s">
        <v>294</v>
      </c>
      <c r="B30" s="116"/>
      <c r="C30" s="295"/>
      <c r="D30" s="220" t="n">
        <v>120</v>
      </c>
      <c r="E30" s="327" t="n">
        <v>42268</v>
      </c>
      <c r="F30" s="326" t="n">
        <v>0.141</v>
      </c>
    </row>
    <row collapsed="false" customFormat="false" customHeight="false" hidden="false" ht="15.6" outlineLevel="0" r="31">
      <c r="A31" s="82" t="s">
        <v>135</v>
      </c>
      <c r="B31" s="116"/>
      <c r="C31" s="295"/>
      <c r="D31" s="222" t="n">
        <v>140</v>
      </c>
      <c r="E31" s="327" t="n">
        <v>45943</v>
      </c>
      <c r="F31" s="326" t="n">
        <v>0.141</v>
      </c>
    </row>
    <row collapsed="false" customFormat="false" customHeight="false" hidden="false" ht="15.6" outlineLevel="0" r="32">
      <c r="A32" s="82" t="s">
        <v>128</v>
      </c>
      <c r="B32" s="116"/>
      <c r="C32" s="295"/>
      <c r="D32" s="187" t="n">
        <v>160</v>
      </c>
      <c r="E32" s="328" t="n">
        <v>49622</v>
      </c>
      <c r="F32" s="326" t="n">
        <v>0.141</v>
      </c>
    </row>
    <row collapsed="false" customFormat="false" customHeight="false" hidden="false" ht="31.2" outlineLevel="0" r="33">
      <c r="A33" s="82" t="s">
        <v>295</v>
      </c>
      <c r="B33" s="116"/>
      <c r="C33" s="295"/>
      <c r="D33" s="222" t="n">
        <v>180</v>
      </c>
      <c r="E33" s="327" t="n">
        <v>56974</v>
      </c>
      <c r="F33" s="326" t="n">
        <v>0.141</v>
      </c>
    </row>
    <row collapsed="false" customFormat="false" customHeight="true" hidden="false" ht="71.25" outlineLevel="0" r="34">
      <c r="A34" s="117"/>
      <c r="B34" s="116"/>
      <c r="C34" s="295"/>
      <c r="D34" s="222" t="n">
        <v>200</v>
      </c>
      <c r="E34" s="327" t="n">
        <v>62488</v>
      </c>
      <c r="F34" s="326" t="n">
        <v>0.141</v>
      </c>
    </row>
    <row collapsed="false" customFormat="false" customHeight="false" hidden="false" ht="15.6" outlineLevel="0" r="35">
      <c r="A35" s="3"/>
      <c r="B35" s="3"/>
      <c r="C35" s="3"/>
      <c r="D35" s="3"/>
      <c r="F35" s="174"/>
    </row>
    <row collapsed="false" customFormat="false" customHeight="false" hidden="false" ht="15.6" outlineLevel="0" r="36">
      <c r="A36" s="330" t="s">
        <v>3</v>
      </c>
      <c r="B36" s="131" t="str">
        <f aca="false">TREND!B28</f>
        <v>хххх@ххх.ru</v>
      </c>
      <c r="C36" s="43"/>
      <c r="D36" s="43"/>
      <c r="E36" s="331"/>
      <c r="F36" s="174"/>
    </row>
    <row collapsed="false" customFormat="false" customHeight="false" hidden="false" ht="15.6" outlineLevel="0" r="37">
      <c r="A37" s="330" t="s">
        <v>5</v>
      </c>
      <c r="B37" s="131" t="n">
        <f aca="false">TREND!B29</f>
        <v>8800</v>
      </c>
      <c r="C37" s="43"/>
      <c r="D37" s="43"/>
      <c r="E37" s="331"/>
      <c r="F37" s="174"/>
    </row>
    <row collapsed="false" customFormat="false" customHeight="false" hidden="false" ht="15.6" outlineLevel="0" r="38">
      <c r="A38" s="43"/>
      <c r="B38" s="43"/>
      <c r="C38" s="43"/>
      <c r="D38" s="43"/>
      <c r="E38" s="331"/>
      <c r="F38" s="174"/>
    </row>
  </sheetData>
  <mergeCells count="14">
    <mergeCell ref="G1:I1"/>
    <mergeCell ref="A2:F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92" width="10"/>
    <col collapsed="false" hidden="false" max="8" min="8" style="33" width="18.1071428571429"/>
    <col collapsed="false" hidden="false" max="9" min="9" style="33" width="19.9948979591837"/>
    <col collapsed="false" hidden="false" max="1022" min="10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3"/>
      <c r="C1" s="3"/>
      <c r="D1" s="3"/>
      <c r="G1" s="174"/>
      <c r="H1" s="50"/>
      <c r="I1" s="262" t="s">
        <v>67</v>
      </c>
      <c r="J1" s="263"/>
      <c r="K1" s="263"/>
      <c r="L1" s="263"/>
    </row>
    <row collapsed="false" customFormat="false" customHeight="true" hidden="false" ht="29.25" outlineLevel="0" r="2">
      <c r="A2" s="55" t="s">
        <v>296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35.25" outlineLevel="0" r="3">
      <c r="A3" s="56" t="s">
        <v>297</v>
      </c>
      <c r="B3" s="57" t="s">
        <v>70</v>
      </c>
      <c r="C3" s="136" t="s">
        <v>71</v>
      </c>
      <c r="D3" s="136"/>
      <c r="E3" s="264" t="s">
        <v>72</v>
      </c>
      <c r="F3" s="264" t="s">
        <v>72</v>
      </c>
      <c r="G3" s="318" t="s">
        <v>73</v>
      </c>
      <c r="H3" s="61" t="s">
        <v>74</v>
      </c>
      <c r="I3" s="140" t="s">
        <v>75</v>
      </c>
      <c r="J3" s="114" t="s">
        <v>85</v>
      </c>
    </row>
    <row collapsed="false" customFormat="false" customHeight="true" hidden="false" ht="21" outlineLevel="0" r="4">
      <c r="A4" s="273"/>
      <c r="B4" s="319" t="s">
        <v>298</v>
      </c>
      <c r="C4" s="198" t="s">
        <v>111</v>
      </c>
      <c r="D4" s="85" t="n">
        <v>80</v>
      </c>
      <c r="E4" s="144" t="n">
        <v>20680</v>
      </c>
      <c r="F4" s="145" t="n">
        <f aca="false">ROUND(E4*(1+'Wildberries (РРЦ)'!$D$2),0)</f>
        <v>20680</v>
      </c>
      <c r="G4" s="87" t="n">
        <v>0.115</v>
      </c>
      <c r="H4" s="88" t="n">
        <f aca="false">F4*(1-G4)</f>
        <v>18301.8</v>
      </c>
      <c r="I4" s="151" t="n">
        <f aca="false">(SOUL_опт!D2*(1-SOUL_опт!$F$1)*(1-SOUL_опт!E2))/(IF(AND('Категория(опт)'!$B$6="с НДС"),1,IF(AND('Категория(опт)'!$B$6="без НДС"),1.2,"")))</f>
        <v>12436.9416</v>
      </c>
    </row>
    <row collapsed="false" customFormat="false" customHeight="true" hidden="false" ht="21" outlineLevel="0" r="5">
      <c r="A5" s="82" t="s">
        <v>226</v>
      </c>
      <c r="B5" s="319"/>
      <c r="C5" s="198"/>
      <c r="D5" s="93" t="n">
        <v>90</v>
      </c>
      <c r="E5" s="152" t="n">
        <v>22781</v>
      </c>
      <c r="F5" s="153" t="n">
        <f aca="false">ROUND(E5*(1+'Wildberries (РРЦ)'!$D$2),0)</f>
        <v>22781</v>
      </c>
      <c r="G5" s="87" t="n">
        <v>0.115</v>
      </c>
      <c r="H5" s="95" t="n">
        <f aca="false">F5*(1-G5)</f>
        <v>20161.185</v>
      </c>
      <c r="I5" s="158" t="n">
        <f aca="false">(SOUL_опт!D3*(1-SOUL_опт!$F$1)*(1-SOUL_опт!E3))/(IF(AND('Категория(опт)'!$B$6="с НДС"),1,IF(AND('Категория(опт)'!$B$6="без НДС"),1.2,"")))</f>
        <v>13704.32016</v>
      </c>
    </row>
    <row collapsed="false" customFormat="false" customHeight="true" hidden="false" ht="21" outlineLevel="0" r="6">
      <c r="A6" s="82" t="s">
        <v>235</v>
      </c>
      <c r="B6" s="319"/>
      <c r="C6" s="198"/>
      <c r="D6" s="93" t="n">
        <v>120</v>
      </c>
      <c r="E6" s="152" t="n">
        <v>29899</v>
      </c>
      <c r="F6" s="153" t="n">
        <f aca="false">ROUND(E6*(1+'Wildberries (РРЦ)'!$D$2),0)</f>
        <v>29899</v>
      </c>
      <c r="G6" s="87" t="n">
        <v>0.115</v>
      </c>
      <c r="H6" s="95" t="n">
        <f aca="false">F6*(1-G6)</f>
        <v>26460.615</v>
      </c>
      <c r="I6" s="158" t="n">
        <f aca="false">(SOUL_опт!D4*(1-SOUL_опт!$F$1)*(1-SOUL_опт!E4))/(IF(AND('Категория(опт)'!$B$6="с НДС"),1,IF(AND('Категория(опт)'!$B$6="без НДС"),1.2,"")))</f>
        <v>17979.0912</v>
      </c>
    </row>
    <row collapsed="false" customFormat="false" customHeight="true" hidden="false" ht="21" outlineLevel="0" r="7">
      <c r="A7" s="82" t="s">
        <v>143</v>
      </c>
      <c r="B7" s="319"/>
      <c r="C7" s="198"/>
      <c r="D7" s="159" t="n">
        <v>140</v>
      </c>
      <c r="E7" s="152" t="n">
        <v>33273</v>
      </c>
      <c r="F7" s="153" t="n">
        <f aca="false">ROUND(E7*(1+'Wildberries (РРЦ)'!$D$2),0)</f>
        <v>33273</v>
      </c>
      <c r="G7" s="87" t="n">
        <v>0.115</v>
      </c>
      <c r="H7" s="95" t="n">
        <f aca="false">F7*(1-G7)</f>
        <v>29446.605</v>
      </c>
      <c r="I7" s="158" t="n">
        <f aca="false">(SOUL_опт!D5*(1-SOUL_опт!$F$1)*(1-SOUL_опт!E5))/(IF(AND('Категория(опт)'!$B$6="с НДС"),1,IF(AND('Категория(опт)'!$B$6="без НДС"),1.2,"")))</f>
        <v>20011.21272</v>
      </c>
    </row>
    <row collapsed="false" customFormat="false" customHeight="true" hidden="false" ht="21" outlineLevel="0" r="8">
      <c r="A8" s="82" t="s">
        <v>105</v>
      </c>
      <c r="B8" s="319"/>
      <c r="C8" s="198"/>
      <c r="D8" s="160" t="n">
        <v>160</v>
      </c>
      <c r="E8" s="161" t="n">
        <v>37043</v>
      </c>
      <c r="F8" s="162" t="n">
        <f aca="false">ROUND(E8*(1+'Wildberries (РРЦ)'!$D$2),0)</f>
        <v>37043</v>
      </c>
      <c r="G8" s="102" t="n">
        <v>0.115</v>
      </c>
      <c r="H8" s="103" t="n">
        <f aca="false">F8*(1-G8)</f>
        <v>32783.055</v>
      </c>
      <c r="I8" s="168" t="n">
        <f aca="false">(SOUL_опт!D6*(1-SOUL_опт!$F$1)*(1-SOUL_опт!E6))/(IF(AND('Категория(опт)'!$B$6="с НДС"),1,IF(AND('Категория(опт)'!$B$6="без НДС"),1.2,"")))</f>
        <v>22238.07264</v>
      </c>
    </row>
    <row collapsed="false" customFormat="false" customHeight="true" hidden="false" ht="21" outlineLevel="0" r="9">
      <c r="A9" s="82" t="s">
        <v>174</v>
      </c>
      <c r="B9" s="319"/>
      <c r="C9" s="198"/>
      <c r="D9" s="159" t="n">
        <v>180</v>
      </c>
      <c r="E9" s="152" t="n">
        <v>41360</v>
      </c>
      <c r="F9" s="153" t="n">
        <f aca="false">ROUND(E9*(1+'Wildberries (РРЦ)'!$D$2),0)</f>
        <v>41360</v>
      </c>
      <c r="G9" s="87" t="n">
        <v>0.115</v>
      </c>
      <c r="H9" s="95" t="n">
        <f aca="false">F9*(1-G9)</f>
        <v>36603.6</v>
      </c>
      <c r="I9" s="158" t="n">
        <f aca="false">(SOUL_опт!D7*(1-SOUL_опт!$F$1)*(1-SOUL_опт!E7))/(IF(AND('Категория(опт)'!$B$6="с НДС"),1,IF(AND('Категория(опт)'!$B$6="без НДС"),1.2,"")))</f>
        <v>24871.2516</v>
      </c>
    </row>
    <row collapsed="false" customFormat="false" customHeight="true" hidden="false" ht="21" outlineLevel="0" r="10">
      <c r="A10" s="82"/>
      <c r="B10" s="319"/>
      <c r="C10" s="198"/>
      <c r="D10" s="205" t="n">
        <v>200</v>
      </c>
      <c r="E10" s="230" t="n">
        <v>45408</v>
      </c>
      <c r="F10" s="231" t="n">
        <f aca="false">ROUND(E10*(1+'Wildberries (РРЦ)'!$D$2),0)</f>
        <v>45408</v>
      </c>
      <c r="G10" s="87" t="n">
        <v>0.115</v>
      </c>
      <c r="H10" s="110" t="n">
        <f aca="false">F10*(1-G10)</f>
        <v>40186.08</v>
      </c>
      <c r="I10" s="332" t="n">
        <f aca="false">(SOUL_опт!D8*(1-SOUL_опт!$F$1)*(1-SOUL_опт!E8))/(IF(AND('Категория(опт)'!$B$6="с НДС"),1,IF(AND('Категория(опт)'!$B$6="без НДС"),1.2,"")))</f>
        <v>27309.69216</v>
      </c>
    </row>
    <row collapsed="false" customFormat="false" customHeight="true" hidden="false" ht="50.25" outlineLevel="0" r="11">
      <c r="A11" s="56" t="s">
        <v>299</v>
      </c>
      <c r="B11" s="57" t="s">
        <v>70</v>
      </c>
      <c r="C11" s="136" t="s">
        <v>71</v>
      </c>
      <c r="D11" s="136"/>
      <c r="E11" s="264" t="s">
        <v>72</v>
      </c>
      <c r="F11" s="264" t="s">
        <v>72</v>
      </c>
      <c r="G11" s="318" t="s">
        <v>73</v>
      </c>
      <c r="H11" s="61" t="s">
        <v>74</v>
      </c>
      <c r="I11" s="140" t="s">
        <v>75</v>
      </c>
    </row>
    <row collapsed="false" customFormat="false" customHeight="true" hidden="false" ht="24.75" outlineLevel="0" r="12">
      <c r="A12" s="273"/>
      <c r="B12" s="142" t="s">
        <v>300</v>
      </c>
      <c r="C12" s="198" t="s">
        <v>111</v>
      </c>
      <c r="D12" s="85" t="n">
        <v>80</v>
      </c>
      <c r="E12" s="144" t="n">
        <v>21228</v>
      </c>
      <c r="F12" s="145" t="n">
        <f aca="false">ROUND(E12*(1+'Wildberries (РРЦ)'!$D$2),0)</f>
        <v>21228</v>
      </c>
      <c r="G12" s="87" t="n">
        <v>0.105</v>
      </c>
      <c r="H12" s="88" t="n">
        <f aca="false">F12*(1-G12)</f>
        <v>18999.06</v>
      </c>
      <c r="I12" s="151" t="n">
        <f aca="false">(SOUL_опт!D10*(1-SOUL_опт!$F$1)*(1-SOUL_опт!E10))/(IF(AND('Категория(опт)'!$B$6="с НДС"),1,IF(AND('Категория(опт)'!$B$6="без НДС"),1.2,"")))</f>
        <v>10947.5205</v>
      </c>
    </row>
    <row collapsed="false" customFormat="false" customHeight="true" hidden="false" ht="24.75" outlineLevel="0" r="13">
      <c r="A13" s="82" t="s">
        <v>290</v>
      </c>
      <c r="B13" s="142"/>
      <c r="C13" s="198"/>
      <c r="D13" s="93" t="n">
        <v>90</v>
      </c>
      <c r="E13" s="152" t="n">
        <v>23214</v>
      </c>
      <c r="F13" s="153" t="n">
        <f aca="false">ROUND(E13*(1+'Wildberries (РРЦ)'!$D$2),0)</f>
        <v>23214</v>
      </c>
      <c r="G13" s="87" t="n">
        <v>0.105</v>
      </c>
      <c r="H13" s="95" t="n">
        <f aca="false">F13*(1-G13)</f>
        <v>20776.53</v>
      </c>
      <c r="I13" s="158" t="n">
        <f aca="false">(SOUL_опт!D11*(1-SOUL_опт!$F$1)*(1-SOUL_опт!E11))/(IF(AND('Категория(опт)'!$B$6="с НДС"),1,IF(AND('Категория(опт)'!$B$6="без НДС"),1.2,"")))</f>
        <v>11965.2015</v>
      </c>
    </row>
    <row collapsed="false" customFormat="false" customHeight="true" hidden="false" ht="24.75" outlineLevel="0" r="14">
      <c r="A14" s="82" t="s">
        <v>95</v>
      </c>
      <c r="B14" s="142"/>
      <c r="C14" s="198"/>
      <c r="D14" s="93" t="n">
        <v>120</v>
      </c>
      <c r="E14" s="152" t="n">
        <v>30320</v>
      </c>
      <c r="F14" s="153" t="n">
        <f aca="false">ROUND(E14*(1+'Wildberries (РРЦ)'!$D$2),0)</f>
        <v>30320</v>
      </c>
      <c r="G14" s="87" t="n">
        <v>0.105</v>
      </c>
      <c r="H14" s="95" t="n">
        <f aca="false">F14*(1-G14)</f>
        <v>27136.4</v>
      </c>
      <c r="I14" s="158" t="n">
        <f aca="false">(SOUL_опт!D12*(1-SOUL_опт!$F$1)*(1-SOUL_опт!E12))/(IF(AND('Категория(опт)'!$B$6="с НДС"),1,IF(AND('Категория(опт)'!$B$6="без НДС"),1.2,"")))</f>
        <v>15632.2845</v>
      </c>
    </row>
    <row collapsed="false" customFormat="false" customHeight="true" hidden="false" ht="24.75" outlineLevel="0" r="15">
      <c r="A15" s="82" t="s">
        <v>135</v>
      </c>
      <c r="B15" s="142"/>
      <c r="C15" s="198"/>
      <c r="D15" s="159" t="n">
        <v>140</v>
      </c>
      <c r="E15" s="152" t="n">
        <v>33911</v>
      </c>
      <c r="F15" s="153" t="n">
        <f aca="false">ROUND(E15*(1+'Wildberries (РРЦ)'!$D$2),0)</f>
        <v>33911</v>
      </c>
      <c r="G15" s="87" t="n">
        <v>0.105</v>
      </c>
      <c r="H15" s="95" t="n">
        <f aca="false">F15*(1-G15)</f>
        <v>30350.345</v>
      </c>
      <c r="I15" s="158" t="n">
        <f aca="false">(SOUL_опт!D13*(1-SOUL_опт!$F$1)*(1-SOUL_опт!E13))/(IF(AND('Категория(опт)'!$B$6="с НДС"),1,IF(AND('Категория(опт)'!$B$6="без НДС"),1.2,"")))</f>
        <v>17487.0465</v>
      </c>
    </row>
    <row collapsed="false" customFormat="false" customHeight="true" hidden="false" ht="24.75" outlineLevel="0" r="16">
      <c r="A16" s="82" t="s">
        <v>105</v>
      </c>
      <c r="B16" s="142"/>
      <c r="C16" s="198"/>
      <c r="D16" s="160" t="n">
        <v>160</v>
      </c>
      <c r="E16" s="161" t="n">
        <v>38596</v>
      </c>
      <c r="F16" s="162" t="n">
        <f aca="false">ROUND(E16*(1+'Wildberries (РРЦ)'!$D$2),0)</f>
        <v>38596</v>
      </c>
      <c r="G16" s="102" t="n">
        <v>0.105</v>
      </c>
      <c r="H16" s="103" t="n">
        <f aca="false">F16*(1-G16)</f>
        <v>34543.42</v>
      </c>
      <c r="I16" s="168" t="n">
        <f aca="false">(SOUL_опт!D14*(1-SOUL_опт!$F$1)*(1-SOUL_опт!E14))/(IF(AND('Категория(опт)'!$B$6="с НДС"),1,IF(AND('Категория(опт)'!$B$6="без НДС"),1.2,"")))</f>
        <v>19747.2555</v>
      </c>
    </row>
    <row collapsed="false" customFormat="false" customHeight="true" hidden="false" ht="28.2" outlineLevel="0" r="17">
      <c r="A17" s="82" t="s">
        <v>301</v>
      </c>
      <c r="B17" s="142"/>
      <c r="C17" s="198"/>
      <c r="D17" s="159" t="n">
        <v>180</v>
      </c>
      <c r="E17" s="152" t="n">
        <v>41806</v>
      </c>
      <c r="F17" s="153" t="n">
        <f aca="false">ROUND(E17*(1+'Wildberries (РРЦ)'!$D$2),0)</f>
        <v>41806</v>
      </c>
      <c r="G17" s="87" t="n">
        <v>0.105</v>
      </c>
      <c r="H17" s="95" t="n">
        <f aca="false">F17*(1-G17)</f>
        <v>37416.37</v>
      </c>
      <c r="I17" s="158" t="n">
        <f aca="false">(SOUL_опт!D15*(1-SOUL_опт!$F$1)*(1-SOUL_опт!E15))/(IF(AND('Категория(опт)'!$B$6="с НДС"),1,IF(AND('Категория(опт)'!$B$6="без НДС"),1.2,"")))</f>
        <v>21559.5765</v>
      </c>
    </row>
    <row collapsed="false" customFormat="false" customHeight="true" hidden="false" ht="24.75" outlineLevel="0" r="18">
      <c r="A18" s="82"/>
      <c r="B18" s="142"/>
      <c r="C18" s="198"/>
      <c r="D18" s="205" t="n">
        <v>200</v>
      </c>
      <c r="E18" s="230" t="n">
        <v>46925</v>
      </c>
      <c r="F18" s="231" t="n">
        <f aca="false">ROUND(E18*(1+'Wildberries (РРЦ)'!$D$2),0)</f>
        <v>46925</v>
      </c>
      <c r="G18" s="87" t="n">
        <v>0.105</v>
      </c>
      <c r="H18" s="110" t="n">
        <f aca="false">F18*(1-G18)</f>
        <v>41997.875</v>
      </c>
      <c r="I18" s="332" t="n">
        <f aca="false">(SOUL_опт!D16*(1-SOUL_опт!$F$1)*(1-SOUL_опт!E16))/(IF(AND('Категория(опт)'!$B$6="с НДС"),1,IF(AND('Категория(опт)'!$B$6="без НДС"),1.2,"")))</f>
        <v>24208.9785</v>
      </c>
    </row>
    <row collapsed="false" customFormat="false" customHeight="true" hidden="false" ht="48.75" outlineLevel="0" r="19">
      <c r="A19" s="56" t="s">
        <v>302</v>
      </c>
      <c r="B19" s="57" t="s">
        <v>70</v>
      </c>
      <c r="C19" s="136" t="s">
        <v>71</v>
      </c>
      <c r="D19" s="136"/>
      <c r="E19" s="264" t="s">
        <v>72</v>
      </c>
      <c r="F19" s="264" t="s">
        <v>72</v>
      </c>
      <c r="G19" s="318" t="s">
        <v>73</v>
      </c>
      <c r="H19" s="61" t="s">
        <v>74</v>
      </c>
      <c r="I19" s="140" t="s">
        <v>75</v>
      </c>
    </row>
    <row collapsed="false" customFormat="false" customHeight="true" hidden="false" ht="20.25" outlineLevel="0" r="20">
      <c r="A20" s="273"/>
      <c r="B20" s="142" t="s">
        <v>303</v>
      </c>
      <c r="C20" s="143" t="s">
        <v>111</v>
      </c>
      <c r="D20" s="85" t="n">
        <v>80</v>
      </c>
      <c r="E20" s="144" t="n">
        <v>22845</v>
      </c>
      <c r="F20" s="145" t="n">
        <f aca="false">ROUND(E20*(1+'Wildberries (РРЦ)'!$D$2),0)</f>
        <v>22845</v>
      </c>
      <c r="G20" s="87" t="n">
        <v>0.07</v>
      </c>
      <c r="H20" s="88" t="n">
        <f aca="false">F20*(1-G20)</f>
        <v>21245.85</v>
      </c>
      <c r="I20" s="151" t="n">
        <f aca="false">(SOUL_опт!D18*(1-SOUL_опт!$F$1)*(1-SOUL_опт!E18))/(IF(AND('Категория(опт)'!$B$6="с НДС"),1,IF(AND('Категория(опт)'!$B$6="без НДС"),1.2,"")))</f>
        <v>16944.408</v>
      </c>
    </row>
    <row collapsed="false" customFormat="false" customHeight="true" hidden="false" ht="20.25" outlineLevel="0" r="21">
      <c r="A21" s="82" t="s">
        <v>226</v>
      </c>
      <c r="B21" s="142"/>
      <c r="C21" s="143"/>
      <c r="D21" s="93" t="n">
        <v>90</v>
      </c>
      <c r="E21" s="152" t="n">
        <v>25175</v>
      </c>
      <c r="F21" s="153" t="n">
        <f aca="false">ROUND(E21*(1+'Wildberries (РРЦ)'!$D$2),0)</f>
        <v>25175</v>
      </c>
      <c r="G21" s="87" t="n">
        <v>0.07</v>
      </c>
      <c r="H21" s="95" t="n">
        <f aca="false">F21*(1-G21)</f>
        <v>23412.75</v>
      </c>
      <c r="I21" s="158" t="n">
        <f aca="false">(SOUL_опт!D19*(1-SOUL_опт!$F$1)*(1-SOUL_опт!E19))/(IF(AND('Категория(опт)'!$B$6="с НДС"),1,IF(AND('Категория(опт)'!$B$6="без НДС"),1.2,"")))</f>
        <v>18684.9792</v>
      </c>
    </row>
    <row collapsed="false" customFormat="false" customHeight="true" hidden="false" ht="20.25" outlineLevel="0" r="22">
      <c r="A22" s="82" t="s">
        <v>235</v>
      </c>
      <c r="B22" s="142"/>
      <c r="C22" s="143"/>
      <c r="D22" s="93" t="n">
        <v>120</v>
      </c>
      <c r="E22" s="152" t="n">
        <v>33007</v>
      </c>
      <c r="F22" s="153" t="n">
        <f aca="false">ROUND(E22*(1+'Wildberries (РРЦ)'!$D$2),0)</f>
        <v>33007</v>
      </c>
      <c r="G22" s="87" t="n">
        <v>0.07</v>
      </c>
      <c r="H22" s="95" t="n">
        <f aca="false">F22*(1-G22)</f>
        <v>30696.51</v>
      </c>
      <c r="I22" s="158" t="n">
        <f aca="false">(SOUL_опт!D20*(1-SOUL_опт!$F$1)*(1-SOUL_опт!E20))/(IF(AND('Категория(опт)'!$B$6="с НДС"),1,IF(AND('Категория(опт)'!$B$6="без НДС"),1.2,"")))</f>
        <v>24480.072</v>
      </c>
    </row>
    <row collapsed="false" customFormat="false" customHeight="true" hidden="false" ht="20.25" outlineLevel="0" r="23">
      <c r="A23" s="82" t="s">
        <v>143</v>
      </c>
      <c r="B23" s="142"/>
      <c r="C23" s="143"/>
      <c r="D23" s="159" t="n">
        <v>140</v>
      </c>
      <c r="E23" s="152" t="n">
        <v>37145</v>
      </c>
      <c r="F23" s="153" t="n">
        <f aca="false">ROUND(E23*(1+'Wildberries (РРЦ)'!$D$2),0)</f>
        <v>37145</v>
      </c>
      <c r="G23" s="87" t="n">
        <v>0.07</v>
      </c>
      <c r="H23" s="95" t="n">
        <f aca="false">F23*(1-G23)</f>
        <v>34544.85</v>
      </c>
      <c r="I23" s="158" t="n">
        <f aca="false">(SOUL_опт!D21*(1-SOUL_опт!$F$1)*(1-SOUL_опт!E21))/(IF(AND('Категория(опт)'!$B$6="с НДС"),1,IF(AND('Категория(опт)'!$B$6="без НДС"),1.2,"")))</f>
        <v>27557.496</v>
      </c>
    </row>
    <row collapsed="false" customFormat="false" customHeight="true" hidden="false" ht="20.25" outlineLevel="0" r="24">
      <c r="A24" s="82" t="s">
        <v>128</v>
      </c>
      <c r="B24" s="142"/>
      <c r="C24" s="143"/>
      <c r="D24" s="160" t="n">
        <v>160</v>
      </c>
      <c r="E24" s="161" t="n">
        <v>41691</v>
      </c>
      <c r="F24" s="162" t="n">
        <f aca="false">ROUND(E24*(1+'Wildberries (РРЦ)'!$D$2),0)</f>
        <v>41691</v>
      </c>
      <c r="G24" s="102" t="n">
        <v>0.07</v>
      </c>
      <c r="H24" s="103" t="n">
        <f aca="false">F24*(1-G24)</f>
        <v>38772.63</v>
      </c>
      <c r="I24" s="168" t="n">
        <f aca="false">(SOUL_опт!D22*(1-SOUL_опт!$F$1)*(1-SOUL_опт!E22))/(IF(AND('Категория(опт)'!$B$6="с НДС"),1,IF(AND('Категория(опт)'!$B$6="без НДС"),1.2,"")))</f>
        <v>30963.096</v>
      </c>
    </row>
    <row collapsed="false" customFormat="false" customHeight="true" hidden="false" ht="28.2" outlineLevel="0" r="25">
      <c r="A25" s="82" t="s">
        <v>248</v>
      </c>
      <c r="B25" s="142"/>
      <c r="C25" s="143"/>
      <c r="D25" s="159" t="n">
        <v>180</v>
      </c>
      <c r="E25" s="152" t="n">
        <v>46491</v>
      </c>
      <c r="F25" s="153" t="n">
        <f aca="false">ROUND(E25*(1+'Wildberries (РРЦ)'!$D$2),0)</f>
        <v>46491</v>
      </c>
      <c r="G25" s="87" t="n">
        <v>0.07</v>
      </c>
      <c r="H25" s="95" t="n">
        <f aca="false">F25*(1-G25)</f>
        <v>43236.63</v>
      </c>
      <c r="I25" s="158" t="n">
        <f aca="false">(SOUL_опт!D23*(1-SOUL_опт!$F$1)*(1-SOUL_опт!E23))/(IF(AND('Категория(опт)'!$B$6="с НДС"),1,IF(AND('Категория(опт)'!$B$6="без НДС"),1.2,"")))</f>
        <v>34501.2048</v>
      </c>
    </row>
    <row collapsed="false" customFormat="false" customHeight="true" hidden="false" ht="20.25" outlineLevel="0" r="26">
      <c r="A26" s="117"/>
      <c r="B26" s="142"/>
      <c r="C26" s="143"/>
      <c r="D26" s="159" t="n">
        <v>200</v>
      </c>
      <c r="E26" s="152" t="n">
        <v>51241</v>
      </c>
      <c r="F26" s="153" t="n">
        <f aca="false">ROUND(E26*(1+'Wildberries (РРЦ)'!$D$2),0)</f>
        <v>51241</v>
      </c>
      <c r="G26" s="87" t="n">
        <v>0.07</v>
      </c>
      <c r="H26" s="95" t="n">
        <f aca="false">F26*(1-G26)</f>
        <v>47654.13</v>
      </c>
      <c r="I26" s="158" t="n">
        <f aca="false">(SOUL_опт!D24*(1-SOUL_опт!$F$1)*(1-SOUL_опт!E24))/(IF(AND('Категория(опт)'!$B$6="с НДС"),1,IF(AND('Категория(опт)'!$B$6="без НДС"),1.2,"")))</f>
        <v>38020.1184</v>
      </c>
    </row>
    <row collapsed="false" customFormat="false" customHeight="false" hidden="false" ht="15.25" outlineLevel="0" r="27">
      <c r="A27" s="3"/>
      <c r="B27" s="3"/>
      <c r="C27" s="3"/>
      <c r="D27" s="3"/>
      <c r="G27" s="174"/>
      <c r="H27" s="50"/>
      <c r="I27" s="50"/>
    </row>
    <row collapsed="false" customFormat="false" customHeight="false" hidden="false" ht="15.25" outlineLevel="0" r="28">
      <c r="A28" s="130" t="str">
        <f aca="false">Контакты!$B$10</f>
        <v>почта для приёма заказов</v>
      </c>
      <c r="B28" s="131" t="str">
        <f aca="false">Контакты!$C$10</f>
        <v>хххх@ххх.ru</v>
      </c>
      <c r="C28" s="43"/>
      <c r="D28" s="43"/>
      <c r="E28" s="132"/>
      <c r="F28" s="171"/>
      <c r="G28" s="174"/>
      <c r="H28" s="134"/>
      <c r="I28" s="50"/>
    </row>
    <row collapsed="false" customFormat="false" customHeight="false" hidden="false" ht="15.25" outlineLevel="0" r="29">
      <c r="A29" s="130" t="str">
        <f aca="false">Контакты!$B$12</f>
        <v>номер телефона службы сервиса</v>
      </c>
      <c r="B29" s="131" t="n">
        <f aca="false">Контакты!$C$12</f>
        <v>8800</v>
      </c>
      <c r="C29" s="43"/>
      <c r="D29" s="43"/>
      <c r="E29" s="132"/>
      <c r="F29" s="171"/>
      <c r="G29" s="174"/>
      <c r="H29" s="134"/>
      <c r="I29" s="50"/>
    </row>
    <row collapsed="false" customFormat="false" customHeight="false" hidden="false" ht="15.25" outlineLevel="0" r="30">
      <c r="A30" s="43"/>
      <c r="B30" s="43"/>
      <c r="C30" s="43"/>
      <c r="D30" s="43"/>
      <c r="E30" s="132"/>
      <c r="F30" s="171"/>
      <c r="G30" s="174"/>
      <c r="H30" s="134"/>
      <c r="I30" s="50"/>
    </row>
  </sheetData>
  <mergeCells count="11">
    <mergeCell ref="J1:L1"/>
    <mergeCell ref="A2:I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24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90" zoomScaleNormal="100" zoomScalePageLayoutView="90">
      <selection activeCell="E10" activeCellId="0" pane="topLeft" sqref="E10"/>
    </sheetView>
  </sheetViews>
  <sheetFormatPr defaultRowHeight="15.6"/>
  <cols>
    <col collapsed="false" hidden="false" max="1" min="1" style="1" width="34.8928571428571"/>
    <col collapsed="false" hidden="false" max="2" min="2" style="1" width="5.65816326530612"/>
    <col collapsed="false" hidden="false" max="3" min="3" style="1" width="10"/>
    <col collapsed="false" hidden="false" max="4" min="4" style="333" width="16.5612244897959"/>
    <col collapsed="false" hidden="false" max="5" min="5" style="209" width="10"/>
    <col collapsed="false" hidden="false" max="6" min="6" style="19" width="13.0051020408163"/>
    <col collapsed="false" hidden="false" max="1025" min="7" style="19" width="9.10714285714286"/>
  </cols>
  <sheetData>
    <row collapsed="false" customFormat="false" customHeight="true" hidden="false" ht="35.25" outlineLevel="0" r="1">
      <c r="A1" s="210" t="s">
        <v>297</v>
      </c>
      <c r="B1" s="187" t="s">
        <v>71</v>
      </c>
      <c r="C1" s="187"/>
      <c r="D1" s="334"/>
      <c r="E1" s="212"/>
      <c r="F1" s="190" t="n">
        <f aca="false">IF(AND('Категория(опт)'!$B$1="A+"),0.5,IF(AND('Категория(опт)'!$B$1="A"),0.45,IF(AND('Категория(опт)'!$B$1="B"),0.405,IF(AND('Категория(опт)'!$B$1="C"),0.355,""))))</f>
        <v>0.355</v>
      </c>
    </row>
    <row collapsed="false" customFormat="false" customHeight="true" hidden="false" ht="15" outlineLevel="0" r="2">
      <c r="A2" s="213"/>
      <c r="B2" s="214" t="s">
        <v>111</v>
      </c>
      <c r="C2" s="215" t="n">
        <v>80</v>
      </c>
      <c r="D2" s="144" t="n">
        <v>23630</v>
      </c>
      <c r="E2" s="286" t="n">
        <v>0.184</v>
      </c>
      <c r="F2" s="335" t="n">
        <v>0</v>
      </c>
    </row>
    <row collapsed="false" customFormat="false" customHeight="true" hidden="false" ht="15.75" outlineLevel="0" r="3">
      <c r="A3" s="219" t="s">
        <v>179</v>
      </c>
      <c r="B3" s="214"/>
      <c r="C3" s="220" t="n">
        <v>90</v>
      </c>
      <c r="D3" s="152" t="n">
        <v>26038</v>
      </c>
      <c r="E3" s="286" t="n">
        <v>0.184</v>
      </c>
      <c r="F3" s="335" t="n">
        <v>0</v>
      </c>
    </row>
    <row collapsed="false" customFormat="false" customHeight="true" hidden="false" ht="15.75" outlineLevel="0" r="4">
      <c r="A4" s="219" t="s">
        <v>180</v>
      </c>
      <c r="B4" s="214"/>
      <c r="C4" s="220" t="n">
        <v>120</v>
      </c>
      <c r="D4" s="152" t="n">
        <v>34160</v>
      </c>
      <c r="E4" s="286" t="n">
        <v>0.184</v>
      </c>
      <c r="F4" s="335" t="n">
        <v>0</v>
      </c>
    </row>
    <row collapsed="false" customFormat="false" customHeight="false" hidden="false" ht="15.6" outlineLevel="0" r="5">
      <c r="A5" s="219" t="s">
        <v>181</v>
      </c>
      <c r="B5" s="214"/>
      <c r="C5" s="222" t="n">
        <v>140</v>
      </c>
      <c r="D5" s="152" t="n">
        <v>38021</v>
      </c>
      <c r="E5" s="286" t="n">
        <v>0.184</v>
      </c>
      <c r="F5" s="335" t="n">
        <v>0</v>
      </c>
    </row>
    <row collapsed="false" customFormat="false" customHeight="false" hidden="false" ht="15.6" outlineLevel="0" r="6">
      <c r="A6" s="219" t="s">
        <v>182</v>
      </c>
      <c r="B6" s="214"/>
      <c r="C6" s="222" t="n">
        <v>160</v>
      </c>
      <c r="D6" s="152" t="n">
        <v>42252</v>
      </c>
      <c r="E6" s="286" t="n">
        <v>0.184</v>
      </c>
      <c r="F6" s="335" t="n">
        <v>0</v>
      </c>
    </row>
    <row collapsed="false" customFormat="false" customHeight="false" hidden="false" ht="15.6" outlineLevel="0" r="7">
      <c r="A7" s="219"/>
      <c r="B7" s="214"/>
      <c r="C7" s="222" t="n">
        <v>180</v>
      </c>
      <c r="D7" s="152" t="n">
        <v>47255</v>
      </c>
      <c r="E7" s="286" t="n">
        <v>0.184</v>
      </c>
      <c r="F7" s="335" t="n">
        <v>0</v>
      </c>
    </row>
    <row collapsed="false" customFormat="false" customHeight="false" hidden="false" ht="16.2" outlineLevel="0" r="8">
      <c r="A8" s="219"/>
      <c r="B8" s="214"/>
      <c r="C8" s="223" t="n">
        <v>200</v>
      </c>
      <c r="D8" s="230" t="n">
        <v>51888</v>
      </c>
      <c r="E8" s="286" t="n">
        <v>0.184</v>
      </c>
      <c r="F8" s="335" t="n">
        <v>0</v>
      </c>
    </row>
    <row collapsed="false" customFormat="false" customHeight="true" hidden="false" ht="50.25" outlineLevel="0" r="9">
      <c r="A9" s="210" t="s">
        <v>299</v>
      </c>
      <c r="B9" s="187" t="s">
        <v>71</v>
      </c>
      <c r="C9" s="187"/>
      <c r="D9" s="334"/>
      <c r="E9" s="212"/>
      <c r="F9" s="190" t="n">
        <f aca="false">IF(AND('Категория(опт)'!$B$1="A+"),0.5,IF(AND('Категория(опт)'!$B$1="A"),0.45,IF(AND('Категория(опт)'!$B$1="B"),0.405,IF(AND('Категория(опт)'!$B$1="C"),0.355,""))))</f>
        <v>0.355</v>
      </c>
    </row>
    <row collapsed="false" customFormat="false" customHeight="true" hidden="false" ht="15" outlineLevel="0" r="10">
      <c r="A10" s="213"/>
      <c r="B10" s="214" t="s">
        <v>111</v>
      </c>
      <c r="C10" s="215" t="n">
        <v>80</v>
      </c>
      <c r="D10" s="144" t="n">
        <v>24247</v>
      </c>
      <c r="E10" s="336" t="n">
        <v>0.3</v>
      </c>
      <c r="F10" s="335" t="n">
        <v>0</v>
      </c>
    </row>
    <row collapsed="false" customFormat="false" customHeight="true" hidden="false" ht="15.75" outlineLevel="0" r="11">
      <c r="A11" s="219" t="s">
        <v>179</v>
      </c>
      <c r="B11" s="214"/>
      <c r="C11" s="220" t="n">
        <v>90</v>
      </c>
      <c r="D11" s="152" t="n">
        <v>26501</v>
      </c>
      <c r="E11" s="336" t="n">
        <v>0.3</v>
      </c>
      <c r="F11" s="335" t="n">
        <v>0</v>
      </c>
    </row>
    <row collapsed="false" customFormat="false" customHeight="true" hidden="false" ht="15.75" outlineLevel="0" r="12">
      <c r="A12" s="219" t="s">
        <v>180</v>
      </c>
      <c r="B12" s="214"/>
      <c r="C12" s="220" t="n">
        <v>120</v>
      </c>
      <c r="D12" s="152" t="n">
        <v>34623</v>
      </c>
      <c r="E12" s="336" t="n">
        <v>0.3</v>
      </c>
      <c r="F12" s="335" t="n">
        <v>0</v>
      </c>
    </row>
    <row collapsed="false" customFormat="false" customHeight="false" hidden="false" ht="15.6" outlineLevel="0" r="13">
      <c r="A13" s="219" t="s">
        <v>181</v>
      </c>
      <c r="B13" s="214"/>
      <c r="C13" s="222" t="n">
        <v>140</v>
      </c>
      <c r="D13" s="152" t="n">
        <v>38731</v>
      </c>
      <c r="E13" s="336" t="n">
        <v>0.3</v>
      </c>
      <c r="F13" s="335" t="n">
        <v>0</v>
      </c>
    </row>
    <row collapsed="false" customFormat="false" customHeight="false" hidden="false" ht="15.6" outlineLevel="0" r="14">
      <c r="A14" s="219" t="s">
        <v>182</v>
      </c>
      <c r="B14" s="214"/>
      <c r="C14" s="222" t="n">
        <v>160</v>
      </c>
      <c r="D14" s="152" t="n">
        <v>43737</v>
      </c>
      <c r="E14" s="336" t="n">
        <v>0.3</v>
      </c>
      <c r="F14" s="335" t="n">
        <v>0</v>
      </c>
    </row>
    <row collapsed="false" customFormat="false" customHeight="false" hidden="false" ht="15.6" outlineLevel="0" r="15">
      <c r="A15" s="219"/>
      <c r="B15" s="214"/>
      <c r="C15" s="222" t="n">
        <v>180</v>
      </c>
      <c r="D15" s="152" t="n">
        <v>47751</v>
      </c>
      <c r="E15" s="336" t="n">
        <v>0.3</v>
      </c>
      <c r="F15" s="335" t="n">
        <v>0</v>
      </c>
    </row>
    <row collapsed="false" customFormat="false" customHeight="false" hidden="false" ht="16.2" outlineLevel="0" r="16">
      <c r="A16" s="219"/>
      <c r="B16" s="214"/>
      <c r="C16" s="223" t="n">
        <v>200</v>
      </c>
      <c r="D16" s="230" t="n">
        <v>53619</v>
      </c>
      <c r="E16" s="336" t="n">
        <v>0.3</v>
      </c>
      <c r="F16" s="335" t="n">
        <v>0</v>
      </c>
    </row>
    <row collapsed="false" customFormat="false" customHeight="true" hidden="false" ht="48.75" outlineLevel="0" r="17">
      <c r="A17" s="210" t="s">
        <v>302</v>
      </c>
      <c r="B17" s="187" t="s">
        <v>71</v>
      </c>
      <c r="C17" s="187"/>
      <c r="D17" s="334"/>
      <c r="E17" s="212"/>
      <c r="F17" s="190" t="n">
        <f aca="false">IF(AND('Категория(опт)'!$B$1="A+"),0.5,IF(AND('Категория(опт)'!$B$1="A"),0.45,IF(AND('Категория(опт)'!$B$1="B"),0.405,IF(AND('Категория(опт)'!$B$1="C"),0.355,""))))</f>
        <v>0.355</v>
      </c>
    </row>
    <row collapsed="false" customFormat="false" customHeight="true" hidden="false" ht="15" outlineLevel="0" r="18">
      <c r="A18" s="213"/>
      <c r="B18" s="214" t="s">
        <v>111</v>
      </c>
      <c r="C18" s="215" t="n">
        <v>80</v>
      </c>
      <c r="D18" s="144" t="n">
        <v>27365</v>
      </c>
      <c r="E18" s="336" t="n">
        <v>0.04</v>
      </c>
      <c r="F18" s="335" t="n">
        <v>0</v>
      </c>
    </row>
    <row collapsed="false" customFormat="false" customHeight="true" hidden="false" ht="15.75" outlineLevel="0" r="19">
      <c r="A19" s="219" t="s">
        <v>179</v>
      </c>
      <c r="B19" s="214"/>
      <c r="C19" s="220" t="n">
        <v>90</v>
      </c>
      <c r="D19" s="152" t="n">
        <v>30176</v>
      </c>
      <c r="E19" s="336" t="n">
        <v>0.04</v>
      </c>
      <c r="F19" s="335" t="n">
        <v>0</v>
      </c>
    </row>
    <row collapsed="false" customFormat="false" customHeight="true" hidden="false" ht="15.75" outlineLevel="0" r="20">
      <c r="A20" s="219" t="s">
        <v>180</v>
      </c>
      <c r="B20" s="214"/>
      <c r="C20" s="220" t="n">
        <v>120</v>
      </c>
      <c r="D20" s="152" t="n">
        <v>39535</v>
      </c>
      <c r="E20" s="336" t="n">
        <v>0.04</v>
      </c>
      <c r="F20" s="335" t="n">
        <v>0</v>
      </c>
    </row>
    <row collapsed="false" customFormat="false" customHeight="false" hidden="false" ht="15.6" outlineLevel="0" r="21">
      <c r="A21" s="219" t="s">
        <v>181</v>
      </c>
      <c r="B21" s="214"/>
      <c r="C21" s="222" t="n">
        <v>140</v>
      </c>
      <c r="D21" s="152" t="n">
        <v>44505</v>
      </c>
      <c r="E21" s="336" t="n">
        <v>0.04</v>
      </c>
      <c r="F21" s="335" t="n">
        <v>0</v>
      </c>
    </row>
    <row collapsed="false" customFormat="false" customHeight="false" hidden="false" ht="15.6" outlineLevel="0" r="22">
      <c r="A22" s="219" t="s">
        <v>182</v>
      </c>
      <c r="B22" s="214"/>
      <c r="C22" s="222" t="n">
        <v>160</v>
      </c>
      <c r="D22" s="152" t="n">
        <v>50005</v>
      </c>
      <c r="E22" s="336" t="n">
        <v>0.04</v>
      </c>
      <c r="F22" s="335" t="n">
        <v>0</v>
      </c>
    </row>
    <row collapsed="false" customFormat="false" customHeight="false" hidden="false" ht="15.6" outlineLevel="0" r="23">
      <c r="A23" s="219"/>
      <c r="B23" s="214"/>
      <c r="C23" s="222" t="n">
        <v>180</v>
      </c>
      <c r="D23" s="152" t="n">
        <v>55719</v>
      </c>
      <c r="E23" s="336" t="n">
        <v>0.04</v>
      </c>
      <c r="F23" s="335" t="n">
        <v>0</v>
      </c>
    </row>
    <row collapsed="false" customFormat="false" customHeight="false" hidden="false" ht="15.6" outlineLevel="0" r="24">
      <c r="A24" s="219"/>
      <c r="B24" s="214"/>
      <c r="C24" s="223" t="n">
        <v>200</v>
      </c>
      <c r="D24" s="230" t="n">
        <v>61402</v>
      </c>
      <c r="E24" s="336" t="n">
        <v>0.04</v>
      </c>
      <c r="F24" s="335" t="n">
        <v>0</v>
      </c>
    </row>
  </sheetData>
  <mergeCells count="6">
    <mergeCell ref="B1:C1"/>
    <mergeCell ref="B2:B8"/>
    <mergeCell ref="B9:C9"/>
    <mergeCell ref="B10:B16"/>
    <mergeCell ref="B17:C17"/>
    <mergeCell ref="B18:B2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4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V1" activeCellId="0" pane="topLeft" sqref="V1"/>
    </sheetView>
  </sheetViews>
  <sheetFormatPr defaultRowHeight="15.25"/>
  <cols>
    <col collapsed="false" hidden="false" max="1" min="1" style="1" width="40.6581632653061"/>
    <col collapsed="false" hidden="false" max="2" min="2" style="1" width="5.3265306122449"/>
    <col collapsed="false" hidden="false" max="3" min="3" style="33" width="5.10204081632653"/>
    <col collapsed="false" hidden="true" max="4" min="4" style="45" width="0"/>
    <col collapsed="false" hidden="false" max="5" min="5" style="135" width="11.2244897959184"/>
    <col collapsed="false" hidden="false" max="7" min="6" style="33" width="11.2244897959184"/>
    <col collapsed="false" hidden="true" max="8" min="8" style="45" width="0"/>
    <col collapsed="false" hidden="false" max="9" min="9" style="33" width="11.2244897959184"/>
    <col collapsed="false" hidden="true" max="10" min="10" style="45" width="0"/>
    <col collapsed="false" hidden="false" max="11" min="11" style="135" width="11.2244897959184"/>
    <col collapsed="false" hidden="false" max="13" min="12" style="33" width="11.2244897959184"/>
    <col collapsed="false" hidden="true" max="14" min="14" style="45" width="0"/>
    <col collapsed="false" hidden="false" max="15" min="15" style="33" width="11.2244897959184"/>
    <col collapsed="false" hidden="true" max="16" min="16" style="45" width="0"/>
    <col collapsed="false" hidden="false" max="17" min="17" style="135" width="11.2244897959184"/>
    <col collapsed="false" hidden="false" max="19" min="18" style="33" width="11.2244897959184"/>
    <col collapsed="false" hidden="true" max="20" min="20" style="45" width="0"/>
    <col collapsed="false" hidden="false" max="21" min="21" style="33" width="11.2244897959184"/>
    <col collapsed="false" hidden="true" max="22" min="22" style="45" width="0"/>
    <col collapsed="false" hidden="true" max="28" min="23" style="33" width="0"/>
    <col collapsed="false" hidden="true" max="30" min="29" style="1" width="0"/>
    <col collapsed="false" hidden="false" max="1018" min="31" style="1" width="8.89285714285714"/>
    <col collapsed="false" hidden="false" max="1025" min="1019" style="0" width="8.89285714285714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37"/>
      <c r="W1" s="50"/>
      <c r="X1" s="50"/>
      <c r="Y1" s="50"/>
      <c r="Z1" s="50"/>
      <c r="AA1" s="337"/>
      <c r="AB1" s="337"/>
      <c r="AC1" s="3"/>
      <c r="AD1" s="53" t="s">
        <v>67</v>
      </c>
    </row>
    <row collapsed="false" customFormat="false" customHeight="false" hidden="false" ht="15.65" outlineLevel="0" r="2">
      <c r="A2" s="338"/>
      <c r="B2" s="3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50"/>
      <c r="X2" s="50"/>
      <c r="Y2" s="50"/>
      <c r="Z2" s="50"/>
      <c r="AA2" s="50"/>
      <c r="AB2" s="50"/>
      <c r="AC2" s="3"/>
      <c r="AD2" s="53" t="s">
        <v>304</v>
      </c>
    </row>
    <row collapsed="false" customFormat="false" customHeight="true" hidden="false" ht="26.1" outlineLevel="0" r="3">
      <c r="A3" s="339" t="s">
        <v>305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40"/>
      <c r="W3" s="341"/>
      <c r="X3" s="341"/>
      <c r="Y3" s="341"/>
      <c r="Z3" s="341"/>
      <c r="AA3" s="341"/>
      <c r="AB3" s="53" t="s">
        <v>67</v>
      </c>
      <c r="AC3" s="53"/>
      <c r="AD3" s="53"/>
    </row>
    <row collapsed="false" customFormat="false" customHeight="true" hidden="false" ht="60" outlineLevel="0" r="4">
      <c r="A4" s="162"/>
      <c r="B4" s="162"/>
      <c r="C4" s="342"/>
      <c r="D4" s="343"/>
      <c r="E4" s="344" t="s">
        <v>306</v>
      </c>
      <c r="F4" s="344"/>
      <c r="G4" s="344"/>
      <c r="H4" s="344"/>
      <c r="I4" s="344"/>
      <c r="J4" s="343"/>
      <c r="K4" s="344" t="s">
        <v>307</v>
      </c>
      <c r="L4" s="344"/>
      <c r="M4" s="344"/>
      <c r="N4" s="344"/>
      <c r="O4" s="344"/>
      <c r="P4" s="343"/>
      <c r="Q4" s="344" t="s">
        <v>308</v>
      </c>
      <c r="R4" s="344"/>
      <c r="S4" s="344"/>
      <c r="T4" s="344"/>
      <c r="U4" s="344"/>
      <c r="V4" s="345"/>
      <c r="W4" s="346" t="s">
        <v>309</v>
      </c>
      <c r="X4" s="346"/>
      <c r="Y4" s="346"/>
      <c r="Z4" s="346"/>
      <c r="AA4" s="346"/>
      <c r="AB4" s="346"/>
      <c r="AC4" s="346"/>
      <c r="AD4" s="346"/>
    </row>
    <row collapsed="false" customFormat="false" customHeight="true" hidden="false" ht="44" outlineLevel="0" r="5">
      <c r="A5" s="347" t="s">
        <v>310</v>
      </c>
      <c r="B5" s="348" t="s">
        <v>71</v>
      </c>
      <c r="C5" s="348"/>
      <c r="D5" s="349" t="s">
        <v>74</v>
      </c>
      <c r="E5" s="350" t="s">
        <v>74</v>
      </c>
      <c r="F5" s="351" t="s">
        <v>205</v>
      </c>
      <c r="G5" s="352" t="s">
        <v>311</v>
      </c>
      <c r="H5" s="124"/>
      <c r="I5" s="353" t="s">
        <v>75</v>
      </c>
      <c r="J5" s="354" t="s">
        <v>74</v>
      </c>
      <c r="K5" s="350" t="s">
        <v>74</v>
      </c>
      <c r="L5" s="351" t="s">
        <v>205</v>
      </c>
      <c r="M5" s="352" t="s">
        <v>311</v>
      </c>
      <c r="N5" s="124"/>
      <c r="O5" s="353" t="s">
        <v>75</v>
      </c>
      <c r="P5" s="354" t="s">
        <v>74</v>
      </c>
      <c r="Q5" s="350" t="s">
        <v>74</v>
      </c>
      <c r="R5" s="351" t="s">
        <v>205</v>
      </c>
      <c r="S5" s="352" t="s">
        <v>311</v>
      </c>
      <c r="T5" s="124"/>
      <c r="U5" s="353" t="s">
        <v>75</v>
      </c>
      <c r="V5" s="355" t="s">
        <v>74</v>
      </c>
      <c r="W5" s="356" t="s">
        <v>74</v>
      </c>
      <c r="X5" s="357" t="s">
        <v>205</v>
      </c>
      <c r="Y5" s="358" t="s">
        <v>311</v>
      </c>
      <c r="Z5" s="359"/>
      <c r="AA5" s="360" t="s">
        <v>75</v>
      </c>
      <c r="AB5" s="361" t="s">
        <v>75</v>
      </c>
      <c r="AC5" s="362" t="s">
        <v>312</v>
      </c>
      <c r="AD5" s="363" t="s">
        <v>313</v>
      </c>
    </row>
    <row collapsed="false" customFormat="false" customHeight="true" hidden="false" ht="17.25" outlineLevel="0" r="6">
      <c r="A6" s="364" t="s">
        <v>314</v>
      </c>
      <c r="B6" s="365" t="s">
        <v>88</v>
      </c>
      <c r="C6" s="75" t="n">
        <v>90</v>
      </c>
      <c r="D6" s="366" t="n">
        <v>22328</v>
      </c>
      <c r="E6" s="78" t="n">
        <f aca="false">ROUND(D6*(1+'Wildberries (РРЦ)'!$D$2),0)</f>
        <v>22328</v>
      </c>
      <c r="F6" s="367" t="n">
        <v>0.364</v>
      </c>
      <c r="G6" s="78" t="n">
        <f aca="false">E6*(1-F6)</f>
        <v>14200.608</v>
      </c>
      <c r="H6" s="368" t="n">
        <v>10143</v>
      </c>
      <c r="I6" s="158" t="n">
        <f aca="false">H6*0.9/(IF(AND('Категория(опт)'!$B$6="с НДС"),1,IF(AND('Категория(опт)'!$B$6="без НДС"),1.2,"")))</f>
        <v>9128.7</v>
      </c>
      <c r="J6" s="369" t="n">
        <v>26307</v>
      </c>
      <c r="K6" s="78" t="n">
        <f aca="false">ROUND(J6*(1+'Wildberries (РРЦ)'!$D$2),0)</f>
        <v>26307</v>
      </c>
      <c r="L6" s="367" t="n">
        <v>0.364</v>
      </c>
      <c r="M6" s="78" t="n">
        <f aca="false">K6*(1-L6)</f>
        <v>16731.252</v>
      </c>
      <c r="N6" s="368" t="n">
        <v>11951</v>
      </c>
      <c r="O6" s="158" t="n">
        <f aca="false">N6*0.9/(IF(AND('Категория(опт)'!$B$6="с НДС"),1,IF(AND('Категория(опт)'!$B$6="без НДС"),1.2,"")))</f>
        <v>10755.9</v>
      </c>
      <c r="P6" s="369" t="n">
        <v>32125</v>
      </c>
      <c r="Q6" s="78" t="n">
        <f aca="false">ROUND(P6*(1+'Wildberries (РРЦ)'!$D$2),0)</f>
        <v>32125</v>
      </c>
      <c r="R6" s="367" t="n">
        <v>0.364</v>
      </c>
      <c r="S6" s="95" t="n">
        <f aca="false">Q6*(1-R6)</f>
        <v>20431.5</v>
      </c>
      <c r="T6" s="368" t="n">
        <v>14594</v>
      </c>
      <c r="U6" s="158" t="n">
        <f aca="false">T6*0.9/(IF(AND('Категория(опт)'!$B$6="с НДС"),1,IF(AND('Категория(опт)'!$B$6="без НДС"),1.2,"")))</f>
        <v>13134.6</v>
      </c>
      <c r="V6" s="370" t="n">
        <v>30000</v>
      </c>
      <c r="W6" s="371" t="n">
        <f aca="false">ROUND(V6*(1+'Wildberries (РРЦ)'!$D$2),0)</f>
        <v>30000</v>
      </c>
      <c r="X6" s="372" t="n">
        <v>0.316</v>
      </c>
      <c r="Y6" s="373" t="n">
        <f aca="false">W6*(1-X6)</f>
        <v>20520</v>
      </c>
      <c r="Z6" s="374" t="n">
        <v>17778</v>
      </c>
      <c r="AA6" s="375" t="n">
        <f aca="false">Z6/(IF(AND('Категория(опт)'!$B$6="с НДС"),1,IF(AND('Категория(опт)'!$B$6="без НДС"),1.2,"")))</f>
        <v>17778</v>
      </c>
      <c r="AB6" s="376" t="n">
        <f aca="false">Z6*0.855/(IF(AND('Категория(опт)'!$B$6="с НДС"),1,IF(AND('Категория(опт)'!$B$6="без НДС"),1.2,"")))</f>
        <v>15200.19</v>
      </c>
      <c r="AC6" s="377" t="n">
        <f aca="false">Y6-AB6</f>
        <v>5319.81</v>
      </c>
      <c r="AD6" s="378" t="n">
        <f aca="false">AC6/AB6</f>
        <v>0.349983125210935</v>
      </c>
    </row>
    <row collapsed="false" customFormat="false" customHeight="true" hidden="false" ht="17.25" outlineLevel="0" r="7">
      <c r="A7" s="364"/>
      <c r="B7" s="365"/>
      <c r="C7" s="379" t="n">
        <v>140</v>
      </c>
      <c r="D7" s="380" t="n">
        <v>24687</v>
      </c>
      <c r="E7" s="381" t="n">
        <f aca="false">ROUND(D7*(1+'Wildberries (РРЦ)'!$D$2),0)</f>
        <v>24687</v>
      </c>
      <c r="F7" s="382" t="n">
        <v>0.364</v>
      </c>
      <c r="G7" s="381" t="n">
        <f aca="false">E7*(1-F7)</f>
        <v>15700.932</v>
      </c>
      <c r="H7" s="383" t="n">
        <v>11215</v>
      </c>
      <c r="I7" s="151" t="n">
        <f aca="false">H7*0.9/(IF(AND('Категория(опт)'!$B$6="с НДС"),1,IF(AND('Категория(опт)'!$B$6="без НДС"),1.2,"")))</f>
        <v>10093.5</v>
      </c>
      <c r="J7" s="384" t="n">
        <v>29027</v>
      </c>
      <c r="K7" s="381" t="n">
        <f aca="false">ROUND(J7*(1+'Wildberries (РРЦ)'!$D$2),0)</f>
        <v>29027</v>
      </c>
      <c r="L7" s="382" t="n">
        <v>0.364</v>
      </c>
      <c r="M7" s="381" t="n">
        <f aca="false">K7*(1-L7)</f>
        <v>18461.172</v>
      </c>
      <c r="N7" s="383" t="n">
        <v>13187</v>
      </c>
      <c r="O7" s="151" t="n">
        <f aca="false">N7*0.9/(IF(AND('Категория(опт)'!$B$6="с НДС"),1,IF(AND('Категория(опт)'!$B$6="без НДС"),1.2,"")))</f>
        <v>11868.3</v>
      </c>
      <c r="P7" s="384" t="n">
        <v>34844</v>
      </c>
      <c r="Q7" s="381" t="n">
        <f aca="false">ROUND(P7*(1+'Wildberries (РРЦ)'!$D$2),0)</f>
        <v>34844</v>
      </c>
      <c r="R7" s="382" t="n">
        <v>0.364</v>
      </c>
      <c r="S7" s="88" t="n">
        <f aca="false">Q7*(1-R7)</f>
        <v>22160.784</v>
      </c>
      <c r="T7" s="383" t="n">
        <v>15830</v>
      </c>
      <c r="U7" s="151" t="n">
        <f aca="false">T7*0.9/(IF(AND('Категория(опт)'!$B$6="с НДС"),1,IF(AND('Категория(опт)'!$B$6="без НДС"),1.2,"")))</f>
        <v>14247</v>
      </c>
      <c r="V7" s="385" t="n">
        <v>32313</v>
      </c>
      <c r="W7" s="386" t="n">
        <f aca="false">ROUND(V7*(1+'Wildberries (РРЦ)'!$D$2),0)</f>
        <v>32313</v>
      </c>
      <c r="X7" s="387" t="n">
        <v>0.316</v>
      </c>
      <c r="Y7" s="388" t="n">
        <f aca="false">W7*(1-X7)</f>
        <v>22102.092</v>
      </c>
      <c r="Z7" s="389" t="n">
        <v>19148</v>
      </c>
      <c r="AA7" s="390" t="n">
        <f aca="false">Z7/(IF(AND('Категория(опт)'!$B$6="с НДС"),1,IF(AND('Категория(опт)'!$B$6="без НДС"),1.2,"")))</f>
        <v>19148</v>
      </c>
      <c r="AB7" s="391" t="n">
        <f aca="false">Z7*0.855/(IF(AND('Категория(опт)'!$B$6="с НДС"),1,IF(AND('Категория(опт)'!$B$6="без НДС"),1.2,"")))</f>
        <v>16371.54</v>
      </c>
      <c r="AC7" s="392" t="n">
        <f aca="false">Y7-AB7</f>
        <v>5730.552</v>
      </c>
      <c r="AD7" s="393" t="n">
        <f aca="false">AC7/AB7</f>
        <v>0.35003133486526</v>
      </c>
    </row>
    <row collapsed="false" customFormat="false" customHeight="true" hidden="false" ht="17.25" outlineLevel="0" r="8">
      <c r="A8" s="364"/>
      <c r="B8" s="365"/>
      <c r="C8" s="342" t="n">
        <v>160</v>
      </c>
      <c r="D8" s="394" t="n">
        <v>26842</v>
      </c>
      <c r="E8" s="395" t="n">
        <f aca="false">ROUND(D8*(1+'Wildberries (РРЦ)'!$D$2),0)</f>
        <v>26842</v>
      </c>
      <c r="F8" s="396" t="n">
        <v>0.364</v>
      </c>
      <c r="G8" s="395" t="n">
        <f aca="false">E8*(1-F8)</f>
        <v>17071.512</v>
      </c>
      <c r="H8" s="397" t="n">
        <v>12194</v>
      </c>
      <c r="I8" s="168" t="n">
        <f aca="false">H8*0.9/(IF(AND('Категория(опт)'!$B$6="с НДС"),1,IF(AND('Категория(опт)'!$B$6="без НДС"),1.2,"")))</f>
        <v>10974.6</v>
      </c>
      <c r="J8" s="398" t="n">
        <v>31184</v>
      </c>
      <c r="K8" s="395" t="n">
        <f aca="false">ROUND(J8*(1+'Wildberries (РРЦ)'!$D$2),0)</f>
        <v>31184</v>
      </c>
      <c r="L8" s="396" t="n">
        <v>0.364</v>
      </c>
      <c r="M8" s="395" t="n">
        <f aca="false">K8*(1-L8)</f>
        <v>19833.024</v>
      </c>
      <c r="N8" s="397" t="n">
        <v>14166</v>
      </c>
      <c r="O8" s="168" t="n">
        <f aca="false">N8*0.9/(IF(AND('Категория(опт)'!$B$6="с НДС"),1,IF(AND('Категория(опт)'!$B$6="без НДС"),1.2,"")))</f>
        <v>12749.4</v>
      </c>
      <c r="P8" s="398" t="n">
        <v>37001</v>
      </c>
      <c r="Q8" s="395" t="n">
        <f aca="false">ROUND(P8*(1+'Wildberries (РРЦ)'!$D$2),0)</f>
        <v>37001</v>
      </c>
      <c r="R8" s="396" t="n">
        <v>0.364</v>
      </c>
      <c r="S8" s="103" t="n">
        <f aca="false">Q8*(1-R8)</f>
        <v>23532.636</v>
      </c>
      <c r="T8" s="397" t="n">
        <v>16808</v>
      </c>
      <c r="U8" s="168" t="n">
        <f aca="false">T8*0.9/(IF(AND('Категория(опт)'!$B$6="с НДС"),1,IF(AND('Категория(опт)'!$B$6="без НДС"),1.2,"")))</f>
        <v>15127.2</v>
      </c>
      <c r="V8" s="370" t="n">
        <v>33238</v>
      </c>
      <c r="W8" s="371" t="n">
        <f aca="false">ROUND(V8*(1+'Wildberries (РРЦ)'!$D$2),0)</f>
        <v>33238</v>
      </c>
      <c r="X8" s="372" t="n">
        <v>0.316</v>
      </c>
      <c r="Y8" s="373" t="n">
        <f aca="false">W8*(1-X8)</f>
        <v>22734.792</v>
      </c>
      <c r="Z8" s="374" t="n">
        <v>19697</v>
      </c>
      <c r="AA8" s="375" t="n">
        <f aca="false">Z8/(IF(AND('Категория(опт)'!$B$6="с НДС"),1,IF(AND('Категория(опт)'!$B$6="без НДС"),1.2,"")))</f>
        <v>19697</v>
      </c>
      <c r="AB8" s="376" t="n">
        <f aca="false">Z8*0.855/(IF(AND('Категория(опт)'!$B$6="с НДС"),1,IF(AND('Категория(опт)'!$B$6="без НДС"),1.2,"")))</f>
        <v>16840.935</v>
      </c>
      <c r="AC8" s="377" t="n">
        <f aca="false">Y8-AB8</f>
        <v>5893.857</v>
      </c>
      <c r="AD8" s="378" t="n">
        <f aca="false">AC8/AB8</f>
        <v>0.349972076966035</v>
      </c>
    </row>
    <row collapsed="false" customFormat="false" customHeight="true" hidden="false" ht="17.25" outlineLevel="0" r="9">
      <c r="A9" s="364"/>
      <c r="B9" s="365"/>
      <c r="C9" s="399" t="n">
        <v>180</v>
      </c>
      <c r="D9" s="366" t="n">
        <v>29027</v>
      </c>
      <c r="E9" s="78" t="n">
        <f aca="false">ROUND(D9*(1+'Wildberries (РРЦ)'!$D$2),0)</f>
        <v>29027</v>
      </c>
      <c r="F9" s="367" t="n">
        <v>0.364</v>
      </c>
      <c r="G9" s="78" t="n">
        <f aca="false">E9*(1-F9)</f>
        <v>18461.172</v>
      </c>
      <c r="H9" s="368" t="n">
        <v>13187</v>
      </c>
      <c r="I9" s="158" t="n">
        <f aca="false">H9*0.9/(IF(AND('Категория(опт)'!$B$6="с НДС"),1,IF(AND('Категория(опт)'!$B$6="без НДС"),1.2,"")))</f>
        <v>11868.3</v>
      </c>
      <c r="J9" s="369" t="n">
        <v>33384</v>
      </c>
      <c r="K9" s="78" t="n">
        <f aca="false">ROUND(J9*(1+'Wildberries (РРЦ)'!$D$2),0)</f>
        <v>33384</v>
      </c>
      <c r="L9" s="367" t="n">
        <v>0.364</v>
      </c>
      <c r="M9" s="78" t="n">
        <f aca="false">K9*(1-L9)</f>
        <v>21232.224</v>
      </c>
      <c r="N9" s="368" t="n">
        <v>15166</v>
      </c>
      <c r="O9" s="158" t="n">
        <f aca="false">N9*0.9/(IF(AND('Категория(опт)'!$B$6="с НДС"),1,IF(AND('Категория(опт)'!$B$6="без НДС"),1.2,"")))</f>
        <v>13649.4</v>
      </c>
      <c r="P9" s="369" t="n">
        <v>39186</v>
      </c>
      <c r="Q9" s="78" t="n">
        <f aca="false">ROUND(P9*(1+'Wildberries (РРЦ)'!$D$2),0)</f>
        <v>39186</v>
      </c>
      <c r="R9" s="367" t="n">
        <v>0.364</v>
      </c>
      <c r="S9" s="95" t="n">
        <f aca="false">Q9*(1-R9)</f>
        <v>24922.296</v>
      </c>
      <c r="T9" s="368" t="n">
        <v>17802</v>
      </c>
      <c r="U9" s="158" t="n">
        <f aca="false">T9*0.9/(IF(AND('Категория(опт)'!$B$6="с НДС"),1,IF(AND('Категория(опт)'!$B$6="без НДС"),1.2,"")))</f>
        <v>16021.8</v>
      </c>
      <c r="V9" s="370" t="n">
        <v>36050</v>
      </c>
      <c r="W9" s="371" t="n">
        <f aca="false">ROUND(V9*(1+'Wildberries (РРЦ)'!$D$2),0)</f>
        <v>36050</v>
      </c>
      <c r="X9" s="372" t="n">
        <v>0.316</v>
      </c>
      <c r="Y9" s="373" t="n">
        <f aca="false">W9*(1-X9)</f>
        <v>24658.2</v>
      </c>
      <c r="Z9" s="374" t="n">
        <v>21363</v>
      </c>
      <c r="AA9" s="375" t="n">
        <f aca="false">Z9/(IF(AND('Категория(опт)'!$B$6="с НДС"),1,IF(AND('Категория(опт)'!$B$6="без НДС"),1.2,"")))</f>
        <v>21363</v>
      </c>
      <c r="AB9" s="376" t="n">
        <f aca="false">Z9*0.855/(IF(AND('Категория(опт)'!$B$6="с НДС"),1,IF(AND('Категория(опт)'!$B$6="без НДС"),1.2,"")))</f>
        <v>18265.365</v>
      </c>
      <c r="AC9" s="377" t="n">
        <f aca="false">Y9-AB9</f>
        <v>6392.835</v>
      </c>
      <c r="AD9" s="378" t="n">
        <f aca="false">AC9/AB9</f>
        <v>0.349997659504751</v>
      </c>
    </row>
    <row collapsed="false" customFormat="false" customHeight="true" hidden="false" ht="17.25" outlineLevel="0" r="10">
      <c r="A10" s="364" t="s">
        <v>315</v>
      </c>
      <c r="B10" s="365" t="s">
        <v>88</v>
      </c>
      <c r="C10" s="75" t="n">
        <v>90</v>
      </c>
      <c r="D10" s="400" t="n">
        <v>42485</v>
      </c>
      <c r="E10" s="381" t="n">
        <f aca="false">ROUND(D10*(1+'Wildberries (РРЦ)'!$D$2),0)</f>
        <v>42485</v>
      </c>
      <c r="F10" s="367" t="n">
        <v>0.364</v>
      </c>
      <c r="G10" s="381" t="n">
        <f aca="false">E10*(1-F10)</f>
        <v>27020.46</v>
      </c>
      <c r="H10" s="383" t="n">
        <v>19300</v>
      </c>
      <c r="I10" s="151" t="n">
        <f aca="false">H10*0.9/(IF(AND('Категория(опт)'!$B$6="с НДС"),1,IF(AND('Категория(опт)'!$B$6="без НДС"),1.2,"")))</f>
        <v>17370</v>
      </c>
      <c r="J10" s="384" t="n">
        <v>50835</v>
      </c>
      <c r="K10" s="381" t="n">
        <f aca="false">ROUND(J10*(1+'Wildberries (РРЦ)'!$D$2),0)</f>
        <v>50835</v>
      </c>
      <c r="L10" s="367" t="n">
        <v>0.364</v>
      </c>
      <c r="M10" s="381" t="n">
        <f aca="false">K10*(1-L10)</f>
        <v>32331.06</v>
      </c>
      <c r="N10" s="383" t="n">
        <v>23094</v>
      </c>
      <c r="O10" s="151" t="n">
        <f aca="false">N10*0.9/(IF(AND('Категория(опт)'!$B$6="с НДС"),1,IF(AND('Категория(опт)'!$B$6="без НДС"),1.2,"")))</f>
        <v>20784.6</v>
      </c>
      <c r="P10" s="384" t="n">
        <v>55205</v>
      </c>
      <c r="Q10" s="381" t="n">
        <f aca="false">ROUND(P10*(1+'Wildberries (РРЦ)'!$D$2),0)</f>
        <v>55205</v>
      </c>
      <c r="R10" s="367" t="n">
        <v>0.364</v>
      </c>
      <c r="S10" s="88" t="n">
        <f aca="false">Q10*(1-R10)</f>
        <v>35110.38</v>
      </c>
      <c r="T10" s="383" t="n">
        <v>25078</v>
      </c>
      <c r="U10" s="151" t="n">
        <f aca="false">T10*0.9/(IF(AND('Категория(опт)'!$B$6="с НДС"),1,IF(AND('Категория(опт)'!$B$6="без НДС"),1.2,"")))</f>
        <v>22570.2</v>
      </c>
      <c r="V10" s="401" t="n">
        <v>49700</v>
      </c>
      <c r="W10" s="402" t="n">
        <f aca="false">ROUND(V10*(1+'Wildberries (РРЦ)'!$D$2),0)</f>
        <v>49700</v>
      </c>
      <c r="X10" s="372" t="n">
        <v>0.316</v>
      </c>
      <c r="Y10" s="403" t="n">
        <f aca="false">W10*(1-X10)</f>
        <v>33994.8</v>
      </c>
      <c r="Z10" s="404" t="n">
        <v>28400</v>
      </c>
      <c r="AA10" s="405" t="n">
        <f aca="false">Z10/(IF(AND('Категория(опт)'!$B$6="с НДС"),1,IF(AND('Категория(опт)'!$B$6="без НДС"),1.2,"")))</f>
        <v>28400</v>
      </c>
      <c r="AB10" s="406" t="n">
        <f aca="false">Z10*0.855/(IF(AND('Категория(опт)'!$B$6="с НДС"),1,IF(AND('Категория(опт)'!$B$6="без НДС"),1.2,"")))</f>
        <v>24282</v>
      </c>
      <c r="AC10" s="392" t="n">
        <f aca="false">Y10-AB10</f>
        <v>9712.8</v>
      </c>
      <c r="AD10" s="393" t="n">
        <f aca="false">AC10/AB10</f>
        <v>0.4</v>
      </c>
    </row>
    <row collapsed="false" customFormat="false" customHeight="true" hidden="false" ht="17.25" outlineLevel="0" r="11">
      <c r="A11" s="364"/>
      <c r="B11" s="365"/>
      <c r="C11" s="379" t="n">
        <v>140</v>
      </c>
      <c r="D11" s="400" t="n">
        <v>45712</v>
      </c>
      <c r="E11" s="381" t="n">
        <f aca="false">ROUND(D11*(1+'Wildberries (РРЦ)'!$D$2),0)</f>
        <v>45712</v>
      </c>
      <c r="F11" s="382" t="n">
        <v>0.364</v>
      </c>
      <c r="G11" s="381" t="n">
        <f aca="false">E11*(1-F11)</f>
        <v>29072.832</v>
      </c>
      <c r="H11" s="383" t="n">
        <v>20767</v>
      </c>
      <c r="I11" s="151" t="n">
        <f aca="false">H11*0.9/(IF(AND('Категория(опт)'!$B$6="с НДС"),1,IF(AND('Категория(опт)'!$B$6="без НДС"),1.2,"")))</f>
        <v>18690.3</v>
      </c>
      <c r="J11" s="384" t="n">
        <v>54437</v>
      </c>
      <c r="K11" s="381" t="n">
        <f aca="false">ROUND(J11*(1+'Wildberries (РРЦ)'!$D$2),0)</f>
        <v>54437</v>
      </c>
      <c r="L11" s="382" t="n">
        <v>0.364</v>
      </c>
      <c r="M11" s="381" t="n">
        <f aca="false">K11*(1-L11)</f>
        <v>34621.932</v>
      </c>
      <c r="N11" s="383" t="n">
        <v>24731</v>
      </c>
      <c r="O11" s="151" t="n">
        <f aca="false">N11*0.9/(IF(AND('Категория(опт)'!$B$6="с НДС"),1,IF(AND('Категория(опт)'!$B$6="без НДС"),1.2,"")))</f>
        <v>22257.9</v>
      </c>
      <c r="P11" s="384" t="n">
        <v>58807</v>
      </c>
      <c r="Q11" s="381" t="n">
        <f aca="false">ROUND(P11*(1+'Wildberries (РРЦ)'!$D$2),0)</f>
        <v>58807</v>
      </c>
      <c r="R11" s="382" t="n">
        <v>0.364</v>
      </c>
      <c r="S11" s="88" t="n">
        <f aca="false">Q11*(1-R11)</f>
        <v>37401.252</v>
      </c>
      <c r="T11" s="383" t="n">
        <v>26716</v>
      </c>
      <c r="U11" s="151" t="n">
        <f aca="false">T11*0.9/(IF(AND('Категория(опт)'!$B$6="с НДС"),1,IF(AND('Категория(опт)'!$B$6="без НДС"),1.2,"")))</f>
        <v>24044.4</v>
      </c>
      <c r="V11" s="385" t="n">
        <v>52825</v>
      </c>
      <c r="W11" s="386" t="n">
        <f aca="false">ROUND(V11*(1+'Wildberries (РРЦ)'!$D$2),0)</f>
        <v>52825</v>
      </c>
      <c r="X11" s="387" t="n">
        <v>0.316</v>
      </c>
      <c r="Y11" s="388" t="n">
        <f aca="false">W11*(1-X11)</f>
        <v>36132.3</v>
      </c>
      <c r="Z11" s="389" t="n">
        <v>30186</v>
      </c>
      <c r="AA11" s="390" t="n">
        <f aca="false">Z11/(IF(AND('Категория(опт)'!$B$6="с НДС"),1,IF(AND('Категория(опт)'!$B$6="без НДС"),1.2,"")))</f>
        <v>30186</v>
      </c>
      <c r="AB11" s="391" t="n">
        <f aca="false">Z11*0.855/(IF(AND('Категория(опт)'!$B$6="с НДС"),1,IF(AND('Категория(опт)'!$B$6="без НДС"),1.2,"")))</f>
        <v>25809.03</v>
      </c>
      <c r="AC11" s="392" t="n">
        <f aca="false">Y11-AB11</f>
        <v>10323.27</v>
      </c>
      <c r="AD11" s="393" t="n">
        <f aca="false">AC11/AB11</f>
        <v>0.399986748823958</v>
      </c>
    </row>
    <row collapsed="false" customFormat="false" customHeight="true" hidden="false" ht="17.25" outlineLevel="0" r="12">
      <c r="A12" s="364"/>
      <c r="B12" s="365"/>
      <c r="C12" s="342" t="n">
        <v>160</v>
      </c>
      <c r="D12" s="394" t="n">
        <v>47912</v>
      </c>
      <c r="E12" s="395" t="n">
        <f aca="false">ROUND(D12*(1+'Wildberries (РРЦ)'!$D$2),0)</f>
        <v>47912</v>
      </c>
      <c r="F12" s="396" t="n">
        <v>0.364</v>
      </c>
      <c r="G12" s="395" t="n">
        <f aca="false">E12*(1-F12)</f>
        <v>30472.032</v>
      </c>
      <c r="H12" s="397" t="n">
        <v>21765</v>
      </c>
      <c r="I12" s="168" t="n">
        <f aca="false">H12*0.9/(IF(AND('Категория(опт)'!$B$6="с НДС"),1,IF(AND('Категория(опт)'!$B$6="без НДС"),1.2,"")))</f>
        <v>19588.5</v>
      </c>
      <c r="J12" s="398" t="n">
        <v>56608</v>
      </c>
      <c r="K12" s="395" t="n">
        <f aca="false">ROUND(J12*(1+'Wildberries (РРЦ)'!$D$2),0)</f>
        <v>56608</v>
      </c>
      <c r="L12" s="396" t="n">
        <v>0.364</v>
      </c>
      <c r="M12" s="395" t="n">
        <f aca="false">K12*(1-L12)</f>
        <v>36002.688</v>
      </c>
      <c r="N12" s="397" t="n">
        <v>25716</v>
      </c>
      <c r="O12" s="168" t="n">
        <f aca="false">N12*0.9/(IF(AND('Категория(опт)'!$B$6="с НДС"),1,IF(AND('Категория(опт)'!$B$6="без НДС"),1.2,"")))</f>
        <v>23144.4</v>
      </c>
      <c r="P12" s="398" t="n">
        <v>60978</v>
      </c>
      <c r="Q12" s="395" t="n">
        <f aca="false">ROUND(P12*(1+'Wildberries (РРЦ)'!$D$2),0)</f>
        <v>60978</v>
      </c>
      <c r="R12" s="396" t="n">
        <v>0.364</v>
      </c>
      <c r="S12" s="103" t="n">
        <f aca="false">Q12*(1-R12)</f>
        <v>38782.008</v>
      </c>
      <c r="T12" s="397" t="n">
        <v>27701</v>
      </c>
      <c r="U12" s="168" t="n">
        <f aca="false">T12*0.9/(IF(AND('Категория(опт)'!$B$6="с НДС"),1,IF(AND('Категория(опт)'!$B$6="без НДС"),1.2,"")))</f>
        <v>24930.9</v>
      </c>
      <c r="V12" s="370" t="n">
        <v>55000</v>
      </c>
      <c r="W12" s="371" t="n">
        <f aca="false">ROUND(V12*(1+'Wildberries (РРЦ)'!$D$2),0)</f>
        <v>55000</v>
      </c>
      <c r="X12" s="372" t="n">
        <v>0.316</v>
      </c>
      <c r="Y12" s="373" t="n">
        <f aca="false">W12*(1-X12)</f>
        <v>37620</v>
      </c>
      <c r="Z12" s="374" t="n">
        <v>31429</v>
      </c>
      <c r="AA12" s="375" t="n">
        <f aca="false">Z12/(IF(AND('Категория(опт)'!$B$6="с НДС"),1,IF(AND('Категория(опт)'!$B$6="без НДС"),1.2,"")))</f>
        <v>31429</v>
      </c>
      <c r="AB12" s="376" t="n">
        <f aca="false">Z12*0.855/(IF(AND('Категория(опт)'!$B$6="с НДС"),1,IF(AND('Категория(опт)'!$B$6="без НДС"),1.2,"")))</f>
        <v>26871.795</v>
      </c>
      <c r="AC12" s="377" t="n">
        <f aca="false">Y12-AB12</f>
        <v>10748.205</v>
      </c>
      <c r="AD12" s="378" t="n">
        <f aca="false">AC12/AB12</f>
        <v>0.399980909351236</v>
      </c>
    </row>
    <row collapsed="false" customFormat="false" customHeight="true" hidden="false" ht="17.25" outlineLevel="0" r="13">
      <c r="A13" s="364"/>
      <c r="B13" s="365"/>
      <c r="C13" s="399" t="n">
        <v>180</v>
      </c>
      <c r="D13" s="366" t="n">
        <v>50097</v>
      </c>
      <c r="E13" s="78" t="n">
        <f aca="false">ROUND(D13*(1+'Wildberries (РРЦ)'!$D$2),0)</f>
        <v>50097</v>
      </c>
      <c r="F13" s="367" t="n">
        <v>0.364</v>
      </c>
      <c r="G13" s="78" t="n">
        <f aca="false">E13*(1-F13)</f>
        <v>31861.692</v>
      </c>
      <c r="H13" s="368" t="n">
        <v>22758</v>
      </c>
      <c r="I13" s="158" t="n">
        <f aca="false">H13*0.9/(IF(AND('Категория(опт)'!$B$6="с НДС"),1,IF(AND('Категория(опт)'!$B$6="без НДС"),1.2,"")))</f>
        <v>20482.2</v>
      </c>
      <c r="J13" s="369" t="n">
        <v>58793</v>
      </c>
      <c r="K13" s="78" t="n">
        <f aca="false">ROUND(J13*(1+'Wildberries (РРЦ)'!$D$2),0)</f>
        <v>58793</v>
      </c>
      <c r="L13" s="367" t="n">
        <v>0.364</v>
      </c>
      <c r="M13" s="78" t="n">
        <f aca="false">K13*(1-L13)</f>
        <v>37392.348</v>
      </c>
      <c r="N13" s="368" t="n">
        <v>26709</v>
      </c>
      <c r="O13" s="158" t="n">
        <f aca="false">N13*0.9/(IF(AND('Категория(опт)'!$B$6="с НДС"),1,IF(AND('Категория(опт)'!$B$6="без НДС"),1.2,"")))</f>
        <v>24038.1</v>
      </c>
      <c r="P13" s="369" t="n">
        <v>63149</v>
      </c>
      <c r="Q13" s="78" t="n">
        <f aca="false">ROUND(P13*(1+'Wildberries (РРЦ)'!$D$2),0)</f>
        <v>63149</v>
      </c>
      <c r="R13" s="367" t="n">
        <v>0.364</v>
      </c>
      <c r="S13" s="95" t="n">
        <f aca="false">Q13*(1-R13)</f>
        <v>40162.764</v>
      </c>
      <c r="T13" s="368" t="n">
        <v>28688</v>
      </c>
      <c r="U13" s="158" t="n">
        <f aca="false">T13*0.9/(IF(AND('Категория(опт)'!$B$6="с НДС"),1,IF(AND('Категория(опт)'!$B$6="без НДС"),1.2,"")))</f>
        <v>25819.2</v>
      </c>
      <c r="V13" s="407" t="n">
        <v>57488</v>
      </c>
      <c r="W13" s="408" t="n">
        <f aca="false">ROUND(V13*(1+'Wildberries (РРЦ)'!$D$2),0)</f>
        <v>57488</v>
      </c>
      <c r="X13" s="409" t="n">
        <v>0.316</v>
      </c>
      <c r="Y13" s="410" t="n">
        <f aca="false">W13*(1-X13)</f>
        <v>39321.792</v>
      </c>
      <c r="Z13" s="411" t="n">
        <v>32850</v>
      </c>
      <c r="AA13" s="412" t="n">
        <f aca="false">Z13/(IF(AND('Категория(опт)'!$B$6="с НДС"),1,IF(AND('Категория(опт)'!$B$6="без НДС"),1.2,"")))</f>
        <v>32850</v>
      </c>
      <c r="AB13" s="413" t="n">
        <f aca="false">Z13*0.855/(IF(AND('Категория(опт)'!$B$6="с НДС"),1,IF(AND('Категория(опт)'!$B$6="без НДС"),1.2,"")))</f>
        <v>28086.75</v>
      </c>
      <c r="AC13" s="414" t="n">
        <f aca="false">Y13-AB13</f>
        <v>11235.042</v>
      </c>
      <c r="AD13" s="415" t="n">
        <f aca="false">AC13/AB13</f>
        <v>0.400012176560122</v>
      </c>
    </row>
    <row collapsed="false" customFormat="false" customHeight="true" hidden="false" ht="17.25" outlineLevel="0" r="14">
      <c r="A14" s="416" t="s">
        <v>316</v>
      </c>
      <c r="B14" s="417" t="s">
        <v>88</v>
      </c>
      <c r="C14" s="67" t="n">
        <v>90</v>
      </c>
      <c r="D14" s="400" t="n">
        <v>7070</v>
      </c>
      <c r="E14" s="381" t="n">
        <f aca="false">ROUND(D14*(1+'Wildberries (РРЦ)'!$D$2),0)</f>
        <v>7070</v>
      </c>
      <c r="F14" s="382" t="n">
        <v>0</v>
      </c>
      <c r="G14" s="381" t="n">
        <f aca="false">E14*(1-F14)</f>
        <v>7070</v>
      </c>
      <c r="H14" s="309"/>
      <c r="I14" s="151" t="n">
        <f aca="false">'Основание с ламелями'!G7</f>
        <v>3251.76</v>
      </c>
      <c r="J14" s="418"/>
      <c r="K14" s="309"/>
      <c r="L14" s="419"/>
      <c r="M14" s="420"/>
      <c r="N14" s="421"/>
      <c r="O14" s="422"/>
      <c r="P14" s="421"/>
      <c r="Q14" s="420"/>
      <c r="R14" s="419"/>
      <c r="S14" s="420"/>
      <c r="T14" s="421"/>
      <c r="U14" s="422"/>
      <c r="V14" s="423"/>
      <c r="W14" s="424"/>
      <c r="X14" s="425"/>
      <c r="Y14" s="426"/>
      <c r="Z14" s="427"/>
      <c r="AA14" s="428"/>
      <c r="AB14" s="429"/>
      <c r="AC14" s="430"/>
      <c r="AD14" s="431"/>
    </row>
    <row collapsed="false" customFormat="false" customHeight="true" hidden="false" ht="17.25" outlineLevel="0" r="15">
      <c r="A15" s="416"/>
      <c r="B15" s="417"/>
      <c r="C15" s="67" t="n">
        <v>140</v>
      </c>
      <c r="D15" s="432" t="n">
        <v>8420</v>
      </c>
      <c r="E15" s="381" t="n">
        <f aca="false">ROUND(D15*(1+'Wildberries (РРЦ)'!$D$2),0)</f>
        <v>8420</v>
      </c>
      <c r="F15" s="382" t="n">
        <v>0</v>
      </c>
      <c r="G15" s="381" t="n">
        <f aca="false">E15*(1-F15)</f>
        <v>8420</v>
      </c>
      <c r="H15" s="309"/>
      <c r="I15" s="311" t="n">
        <f aca="false">('Основание с ламелями'!G9)</f>
        <v>3728.1</v>
      </c>
      <c r="J15" s="433"/>
      <c r="K15" s="434"/>
      <c r="L15" s="435"/>
      <c r="M15" s="420"/>
      <c r="N15" s="420"/>
      <c r="O15" s="436"/>
      <c r="P15" s="436"/>
      <c r="Q15" s="436"/>
      <c r="R15" s="436"/>
      <c r="S15" s="436"/>
      <c r="T15" s="436"/>
      <c r="U15" s="436"/>
      <c r="V15" s="433"/>
      <c r="W15" s="434"/>
      <c r="X15" s="435"/>
      <c r="Y15" s="434"/>
      <c r="Z15" s="434"/>
      <c r="AA15" s="434"/>
      <c r="AB15" s="434"/>
      <c r="AC15" s="437"/>
      <c r="AD15" s="419"/>
    </row>
    <row collapsed="false" customFormat="false" customHeight="true" hidden="false" ht="17.25" outlineLevel="0" r="16">
      <c r="A16" s="416"/>
      <c r="B16" s="417"/>
      <c r="C16" s="344" t="n">
        <v>160</v>
      </c>
      <c r="D16" s="438" t="n">
        <v>8640</v>
      </c>
      <c r="E16" s="395" t="n">
        <f aca="false">ROUND(D16*(1+'Wildberries (РРЦ)'!$D$2),0)</f>
        <v>8640</v>
      </c>
      <c r="F16" s="396" t="n">
        <v>0</v>
      </c>
      <c r="G16" s="395" t="n">
        <f aca="false">E16*(1-F16)</f>
        <v>8640</v>
      </c>
      <c r="H16" s="165"/>
      <c r="I16" s="168" t="n">
        <f aca="false">('Основание с ламелями'!G10)</f>
        <v>3886.71</v>
      </c>
      <c r="J16" s="423"/>
      <c r="K16" s="420"/>
      <c r="L16" s="419"/>
      <c r="M16" s="434"/>
      <c r="N16" s="434"/>
      <c r="O16" s="436"/>
      <c r="P16" s="436"/>
      <c r="Q16" s="436"/>
      <c r="R16" s="436"/>
      <c r="S16" s="436"/>
      <c r="T16" s="436"/>
      <c r="U16" s="436"/>
      <c r="V16" s="423"/>
      <c r="W16" s="420"/>
      <c r="X16" s="419"/>
      <c r="Y16" s="434"/>
      <c r="Z16" s="434"/>
      <c r="AA16" s="420"/>
      <c r="AB16" s="420"/>
      <c r="AC16" s="437"/>
      <c r="AD16" s="419"/>
    </row>
    <row collapsed="false" customFormat="false" customHeight="true" hidden="false" ht="17.25" outlineLevel="0" r="17">
      <c r="A17" s="416"/>
      <c r="B17" s="417"/>
      <c r="C17" s="75" t="n">
        <v>180</v>
      </c>
      <c r="D17" s="439" t="n">
        <v>10440</v>
      </c>
      <c r="E17" s="78" t="n">
        <f aca="false">ROUND(D17*(1+'Wildberries (РРЦ)'!$D$2),0)</f>
        <v>10440</v>
      </c>
      <c r="F17" s="367" t="n">
        <v>0</v>
      </c>
      <c r="G17" s="78" t="n">
        <f aca="false">E17*(1-F17)</f>
        <v>10440</v>
      </c>
      <c r="H17" s="148"/>
      <c r="I17" s="151" t="n">
        <f aca="false">('Основание с ламелями'!G11)</f>
        <v>4753.2</v>
      </c>
      <c r="J17" s="423"/>
      <c r="K17" s="420"/>
      <c r="L17" s="419"/>
      <c r="M17" s="420"/>
      <c r="N17" s="420"/>
      <c r="O17" s="422"/>
      <c r="P17" s="420"/>
      <c r="Q17" s="420"/>
      <c r="R17" s="419"/>
      <c r="S17" s="434"/>
      <c r="T17" s="434"/>
      <c r="U17" s="420"/>
      <c r="V17" s="423"/>
      <c r="W17" s="420"/>
      <c r="X17" s="419"/>
      <c r="Y17" s="434"/>
      <c r="Z17" s="434"/>
      <c r="AA17" s="420"/>
      <c r="AB17" s="420"/>
      <c r="AC17" s="437"/>
      <c r="AD17" s="419"/>
    </row>
    <row collapsed="false" customFormat="false" customHeight="false" hidden="false" ht="15.25" outlineLevel="0" r="18">
      <c r="A18" s="440"/>
      <c r="B18" s="3"/>
      <c r="C18" s="50"/>
      <c r="F18" s="50"/>
      <c r="G18" s="50"/>
      <c r="I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W18" s="50"/>
      <c r="X18" s="50"/>
      <c r="Y18" s="50"/>
      <c r="Z18" s="50"/>
      <c r="AA18" s="50"/>
      <c r="AB18" s="50"/>
      <c r="AC18" s="3"/>
      <c r="AD18" s="3"/>
    </row>
    <row collapsed="false" customFormat="false" customHeight="false" hidden="false" ht="15.25" outlineLevel="0" r="19">
      <c r="A19" s="440"/>
      <c r="B19" s="3"/>
      <c r="C19" s="50"/>
      <c r="F19" s="50"/>
      <c r="G19" s="50"/>
      <c r="I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W19" s="50"/>
      <c r="X19" s="50"/>
      <c r="Y19" s="50"/>
      <c r="Z19" s="50"/>
      <c r="AA19" s="50"/>
      <c r="AB19" s="50"/>
      <c r="AC19" s="3"/>
      <c r="AD19" s="3"/>
    </row>
    <row collapsed="false" customFormat="true" customHeight="false" hidden="false" ht="15.25" outlineLevel="0" r="20" s="5">
      <c r="A20" s="441"/>
      <c r="B20" s="442"/>
      <c r="C20" s="443"/>
      <c r="D20" s="420"/>
      <c r="E20" s="420"/>
      <c r="F20" s="419"/>
      <c r="G20" s="420"/>
      <c r="H20" s="444"/>
      <c r="I20" s="42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445"/>
      <c r="W20" s="445"/>
      <c r="X20" s="445"/>
      <c r="Y20" s="445"/>
      <c r="Z20" s="445"/>
      <c r="AA20" s="445"/>
      <c r="AB20" s="445"/>
      <c r="AME20" s="0"/>
      <c r="AMF20" s="0"/>
      <c r="AMG20" s="0"/>
      <c r="AMH20" s="0"/>
      <c r="AMI20" s="0"/>
      <c r="AMJ20" s="0"/>
    </row>
    <row collapsed="false" customFormat="true" customHeight="false" hidden="false" ht="15.25" outlineLevel="0" r="21" s="5">
      <c r="A21" s="441"/>
      <c r="B21" s="442"/>
      <c r="C21" s="443"/>
      <c r="D21" s="420"/>
      <c r="E21" s="420"/>
      <c r="F21" s="419"/>
      <c r="G21" s="420"/>
      <c r="H21" s="444"/>
      <c r="I21" s="422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445"/>
      <c r="W21" s="445"/>
      <c r="X21" s="445"/>
      <c r="Y21" s="445"/>
      <c r="Z21" s="445"/>
      <c r="AA21" s="445"/>
      <c r="AB21" s="445"/>
      <c r="AME21" s="0"/>
      <c r="AMF21" s="0"/>
      <c r="AMG21" s="0"/>
      <c r="AMH21" s="0"/>
      <c r="AMI21" s="0"/>
      <c r="AMJ21" s="0"/>
    </row>
    <row collapsed="false" customFormat="false" customHeight="false" hidden="false" ht="15.25" outlineLevel="0" r="22">
      <c r="A22" s="130" t="str">
        <f aca="false">Контакты!$B$10</f>
        <v>почта для приёма заказов</v>
      </c>
      <c r="B22" s="130"/>
      <c r="C22" s="130"/>
      <c r="D22" s="446"/>
      <c r="E22" s="446"/>
      <c r="F22" s="446"/>
      <c r="G22" s="447" t="str">
        <f aca="false">Контакты!$C$10</f>
        <v>хххх@ххх.ru</v>
      </c>
      <c r="H22" s="447"/>
      <c r="I22" s="447"/>
      <c r="J22" s="446"/>
      <c r="K22" s="446"/>
      <c r="L22" s="446"/>
      <c r="M22" s="448"/>
      <c r="N22" s="448"/>
      <c r="O22" s="448"/>
      <c r="P22" s="134"/>
      <c r="Q22" s="134"/>
      <c r="R22" s="134"/>
      <c r="S22" s="134"/>
      <c r="T22" s="134"/>
      <c r="U22" s="50"/>
      <c r="V22" s="132"/>
      <c r="W22" s="134"/>
      <c r="X22" s="134"/>
      <c r="Y22" s="134"/>
      <c r="Z22" s="134"/>
      <c r="AA22" s="50"/>
      <c r="AB22" s="50"/>
      <c r="AC22" s="3"/>
      <c r="AD22" s="3"/>
    </row>
    <row collapsed="false" customFormat="false" customHeight="false" hidden="false" ht="15.25" outlineLevel="0" r="23">
      <c r="A23" s="130" t="str">
        <f aca="false">Контакты!B12</f>
        <v>номер телефона службы сервиса</v>
      </c>
      <c r="B23" s="130"/>
      <c r="C23" s="130"/>
      <c r="D23" s="446"/>
      <c r="E23" s="446"/>
      <c r="F23" s="446"/>
      <c r="G23" s="449" t="n">
        <f aca="false">Контакты!$C$12</f>
        <v>8800</v>
      </c>
      <c r="H23" s="449"/>
      <c r="I23" s="449"/>
      <c r="J23" s="446"/>
      <c r="K23" s="446"/>
      <c r="L23" s="446"/>
      <c r="M23" s="448"/>
      <c r="N23" s="448"/>
      <c r="O23" s="448"/>
      <c r="P23" s="134"/>
      <c r="Q23" s="134"/>
      <c r="R23" s="134"/>
      <c r="S23" s="134"/>
      <c r="T23" s="134"/>
      <c r="U23" s="50"/>
      <c r="V23" s="132"/>
      <c r="W23" s="134"/>
      <c r="X23" s="134"/>
      <c r="Y23" s="134"/>
      <c r="Z23" s="134"/>
      <c r="AA23" s="50"/>
      <c r="AB23" s="50"/>
      <c r="AC23" s="3"/>
      <c r="AD23" s="3"/>
    </row>
    <row collapsed="false" customFormat="false" customHeight="false" hidden="false" ht="15.25" outlineLevel="0" r="24">
      <c r="A24" s="43"/>
      <c r="B24" s="43"/>
      <c r="C24" s="134"/>
      <c r="D24" s="132"/>
      <c r="E24" s="171"/>
      <c r="F24" s="134"/>
      <c r="G24" s="49"/>
      <c r="H24" s="450"/>
      <c r="I24" s="134"/>
      <c r="J24" s="132"/>
      <c r="K24" s="171"/>
      <c r="L24" s="134"/>
      <c r="M24" s="49"/>
      <c r="N24" s="450"/>
      <c r="O24" s="134"/>
      <c r="P24" s="132"/>
      <c r="Q24" s="171"/>
      <c r="R24" s="134"/>
      <c r="S24" s="134"/>
      <c r="T24" s="132"/>
      <c r="U24" s="50"/>
      <c r="V24" s="132"/>
      <c r="W24" s="134"/>
      <c r="X24" s="134"/>
      <c r="Y24" s="134"/>
      <c r="Z24" s="134"/>
      <c r="AA24" s="50"/>
      <c r="AB24" s="50"/>
      <c r="AC24" s="3"/>
      <c r="AD24" s="3"/>
    </row>
  </sheetData>
  <mergeCells count="20">
    <mergeCell ref="A3:U3"/>
    <mergeCell ref="AB3:AD3"/>
    <mergeCell ref="E4:I4"/>
    <mergeCell ref="K4:O4"/>
    <mergeCell ref="Q4:U4"/>
    <mergeCell ref="W4:AD4"/>
    <mergeCell ref="B5:C5"/>
    <mergeCell ref="A6:A9"/>
    <mergeCell ref="B6:B9"/>
    <mergeCell ref="A10:A13"/>
    <mergeCell ref="B10:B13"/>
    <mergeCell ref="A14:A17"/>
    <mergeCell ref="B14:B17"/>
    <mergeCell ref="O15:U16"/>
    <mergeCell ref="A22:C22"/>
    <mergeCell ref="G22:I22"/>
    <mergeCell ref="M22:O22"/>
    <mergeCell ref="A23:C23"/>
    <mergeCell ref="G23:I23"/>
    <mergeCell ref="M23:O23"/>
  </mergeCells>
  <hyperlinks>
    <hyperlink display="К СОДЕРЖАНИЮ &gt;&gt;&gt;" location="Содержание!A1" ref="AD1"/>
    <hyperlink display="К ТРТ&gt;&gt;&gt;" location="ТРТ_кровати!A1" ref="AD2"/>
    <hyperlink display="К СОДЕРЖАНИЮ &gt;&gt;&gt;" location="Содержание!A1" ref="AB3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23" man="true" max="16383" min="0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1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U13" activeCellId="0" pane="topLeft" sqref="U13"/>
    </sheetView>
  </sheetViews>
  <sheetFormatPr defaultRowHeight="15.6"/>
  <cols>
    <col collapsed="false" hidden="false" max="1" min="1" style="1" width="5.00510204081633"/>
    <col collapsed="false" hidden="false" max="2" min="2" style="1" width="22.1122448979592"/>
    <col collapsed="false" hidden="false" max="3" min="3" style="1" width="10.9948979591837"/>
    <col collapsed="false" hidden="false" max="12" min="4" style="1" width="9.55612244897959"/>
    <col collapsed="false" hidden="false" max="1025" min="13" style="1" width="8.89285714285714"/>
  </cols>
  <sheetData>
    <row collapsed="false" customFormat="false" customHeight="false" hidden="false" ht="15.6" outlineLevel="0" r="1">
      <c r="A1" s="5" t="s">
        <v>317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51" t="s">
        <v>67</v>
      </c>
      <c r="N1" s="451"/>
      <c r="O1" s="451"/>
    </row>
    <row collapsed="false" customFormat="false" customHeight="false" hidden="false" ht="15.6" outlineLevel="0" r="2">
      <c r="A2" s="45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53" t="s">
        <v>318</v>
      </c>
      <c r="N2" s="453"/>
      <c r="O2" s="453"/>
    </row>
    <row collapsed="false" customFormat="false" customHeight="true" hidden="false" ht="61.8" outlineLevel="0" r="3">
      <c r="A3" s="454" t="s">
        <v>319</v>
      </c>
      <c r="B3" s="455" t="s">
        <v>320</v>
      </c>
      <c r="C3" s="456" t="s">
        <v>321</v>
      </c>
      <c r="D3" s="456" t="s">
        <v>322</v>
      </c>
      <c r="E3" s="456" t="s">
        <v>323</v>
      </c>
      <c r="F3" s="457"/>
      <c r="G3" s="457"/>
      <c r="H3" s="457"/>
      <c r="I3" s="457"/>
      <c r="J3" s="457"/>
      <c r="K3" s="458"/>
      <c r="L3" s="459"/>
      <c r="M3" s="460"/>
      <c r="N3" s="460"/>
      <c r="O3" s="460"/>
    </row>
    <row collapsed="false" customFormat="true" customHeight="false" hidden="false" ht="15.6" outlineLevel="0" r="4" s="5">
      <c r="A4" s="461" t="n">
        <v>1</v>
      </c>
      <c r="B4" s="462" t="s">
        <v>324</v>
      </c>
      <c r="C4" s="463"/>
      <c r="D4" s="191" t="s">
        <v>325</v>
      </c>
      <c r="E4" s="191" t="s">
        <v>325</v>
      </c>
      <c r="F4" s="464"/>
      <c r="G4" s="464"/>
      <c r="H4" s="464"/>
      <c r="I4" s="464"/>
      <c r="J4" s="464"/>
      <c r="K4" s="458"/>
      <c r="L4" s="459"/>
      <c r="M4" s="460"/>
      <c r="N4" s="460"/>
      <c r="O4" s="460"/>
    </row>
    <row collapsed="false" customFormat="true" customHeight="false" hidden="false" ht="15.6" outlineLevel="0" r="5" s="5">
      <c r="A5" s="461" t="n">
        <v>2</v>
      </c>
      <c r="B5" s="462" t="s">
        <v>326</v>
      </c>
      <c r="C5" s="465" t="s">
        <v>325</v>
      </c>
      <c r="D5" s="191" t="s">
        <v>325</v>
      </c>
      <c r="E5" s="191" t="s">
        <v>325</v>
      </c>
      <c r="F5" s="464"/>
      <c r="G5" s="464"/>
      <c r="H5" s="464"/>
      <c r="I5" s="464"/>
      <c r="J5" s="464"/>
      <c r="K5" s="458"/>
      <c r="L5" s="459"/>
      <c r="M5" s="460"/>
      <c r="N5" s="460"/>
      <c r="O5" s="460"/>
    </row>
    <row collapsed="false" customFormat="true" customHeight="false" hidden="false" ht="15.6" outlineLevel="0" r="6" s="5">
      <c r="A6" s="461" t="n">
        <v>3</v>
      </c>
      <c r="B6" s="462" t="s">
        <v>327</v>
      </c>
      <c r="C6" s="465" t="s">
        <v>325</v>
      </c>
      <c r="D6" s="191" t="s">
        <v>325</v>
      </c>
      <c r="E6" s="191" t="s">
        <v>325</v>
      </c>
      <c r="F6" s="464"/>
      <c r="G6" s="464"/>
      <c r="H6" s="464"/>
      <c r="I6" s="464"/>
      <c r="J6" s="464"/>
      <c r="K6" s="458"/>
      <c r="L6" s="459"/>
      <c r="M6" s="460"/>
      <c r="N6" s="460"/>
      <c r="O6" s="460"/>
    </row>
    <row collapsed="false" customFormat="true" customHeight="false" hidden="false" ht="15.6" outlineLevel="0" r="7" s="5">
      <c r="A7" s="461" t="n">
        <v>4</v>
      </c>
      <c r="B7" s="462" t="s">
        <v>328</v>
      </c>
      <c r="C7" s="465" t="s">
        <v>325</v>
      </c>
      <c r="D7" s="191" t="s">
        <v>325</v>
      </c>
      <c r="E7" s="191" t="s">
        <v>325</v>
      </c>
      <c r="F7" s="464"/>
      <c r="G7" s="464"/>
      <c r="H7" s="464"/>
      <c r="I7" s="464"/>
      <c r="J7" s="464"/>
      <c r="K7" s="458"/>
      <c r="L7" s="459"/>
      <c r="M7" s="460"/>
      <c r="N7" s="460"/>
      <c r="O7" s="460"/>
    </row>
    <row collapsed="false" customFormat="true" customHeight="false" hidden="false" ht="31.2" outlineLevel="0" r="8" s="5">
      <c r="A8" s="461" t="n">
        <v>5</v>
      </c>
      <c r="B8" s="462" t="s">
        <v>329</v>
      </c>
      <c r="C8" s="465" t="s">
        <v>325</v>
      </c>
      <c r="D8" s="191" t="s">
        <v>325</v>
      </c>
      <c r="E8" s="191" t="s">
        <v>325</v>
      </c>
      <c r="F8" s="466"/>
      <c r="G8" s="464"/>
      <c r="H8" s="464"/>
      <c r="I8" s="464"/>
      <c r="J8" s="464"/>
      <c r="K8" s="458"/>
      <c r="L8" s="459"/>
      <c r="M8" s="460"/>
      <c r="N8" s="460"/>
      <c r="O8" s="460"/>
    </row>
    <row collapsed="false" customFormat="false" customHeight="false" hidden="false" ht="15.6" outlineLevel="0" r="9">
      <c r="A9" s="182"/>
      <c r="B9" s="467"/>
      <c r="C9" s="467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</row>
    <row collapsed="false" customFormat="false" customHeight="false" hidden="false" ht="15.6" outlineLevel="0" r="10">
      <c r="A10" s="182"/>
      <c r="B10" s="467"/>
      <c r="C10" s="467"/>
      <c r="D10" s="11"/>
      <c r="E10" s="11"/>
      <c r="F10" s="11"/>
      <c r="G10" s="11"/>
      <c r="H10" s="11"/>
      <c r="I10" s="11"/>
      <c r="J10" s="11"/>
      <c r="K10" s="5"/>
      <c r="L10" s="5"/>
      <c r="M10" s="5"/>
      <c r="N10" s="5"/>
      <c r="O10" s="5"/>
    </row>
    <row collapsed="false" customFormat="false" customHeight="false" hidden="false" ht="82.8" outlineLevel="0" r="11">
      <c r="A11" s="11"/>
      <c r="B11" s="11"/>
      <c r="C11" s="468" t="s">
        <v>330</v>
      </c>
      <c r="D11" s="469" t="s">
        <v>331</v>
      </c>
      <c r="E11" s="470" t="s">
        <v>332</v>
      </c>
      <c r="F11" s="471" t="s">
        <v>333</v>
      </c>
      <c r="G11" s="457"/>
      <c r="H11" s="457"/>
      <c r="I11" s="11"/>
      <c r="J11" s="11"/>
      <c r="K11" s="5"/>
      <c r="L11" s="5"/>
      <c r="M11" s="5"/>
      <c r="N11" s="5"/>
      <c r="O11" s="5"/>
    </row>
  </sheetData>
  <mergeCells count="2">
    <mergeCell ref="M1:O1"/>
    <mergeCell ref="M2:O2"/>
  </mergeCells>
  <hyperlinks>
    <hyperlink display="К СОДЕРЖАНИЮ &gt;&gt;&gt;" location="Содержание!A1" ref="M1"/>
    <hyperlink display="К ПРАЙС-ЛИСТУ &gt;&gt;&gt;" location="'КРОВАТИ '!Заголовки_для_печати" ref="M2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2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I1" activeCellId="0" pane="topLeft" sqref="I1"/>
    </sheetView>
  </sheetViews>
  <sheetFormatPr defaultRowHeight="15.25"/>
  <cols>
    <col collapsed="false" hidden="false" max="1" min="1" style="1" width="32.1122448979592"/>
    <col collapsed="false" hidden="false" max="2" min="2" style="1" width="5.3265306122449"/>
    <col collapsed="false" hidden="false" max="3" min="3" style="1" width="5.10204081632653"/>
    <col collapsed="false" hidden="true" max="4" min="4" style="45" width="0"/>
    <col collapsed="false" hidden="false" max="5" min="5" style="135" width="14.8826530612245"/>
    <col collapsed="false" hidden="false" max="6" min="6" style="1" width="14.8826530612245"/>
    <col collapsed="false" hidden="false" max="8" min="7" style="33" width="14.8826530612245"/>
    <col collapsed="false" hidden="false" max="1022" min="9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F1" s="3"/>
      <c r="G1" s="50"/>
      <c r="H1" s="53" t="s">
        <v>67</v>
      </c>
    </row>
    <row collapsed="false" customFormat="false" customHeight="true" hidden="false" ht="30" outlineLevel="0" r="2">
      <c r="A2" s="364" t="s">
        <v>334</v>
      </c>
      <c r="B2" s="364"/>
      <c r="C2" s="364"/>
      <c r="D2" s="364"/>
      <c r="E2" s="364"/>
      <c r="F2" s="364"/>
      <c r="G2" s="364"/>
      <c r="H2" s="364"/>
    </row>
    <row collapsed="false" customFormat="false" customHeight="true" hidden="false" ht="43.2" outlineLevel="0" r="3">
      <c r="A3" s="416" t="s">
        <v>335</v>
      </c>
      <c r="B3" s="416"/>
      <c r="C3" s="416"/>
      <c r="D3" s="416"/>
      <c r="E3" s="416"/>
      <c r="F3" s="416"/>
      <c r="G3" s="416"/>
      <c r="H3" s="416"/>
    </row>
    <row collapsed="false" customFormat="false" customHeight="true" hidden="false" ht="58.2" outlineLevel="0" r="4">
      <c r="A4" s="472" t="s">
        <v>336</v>
      </c>
      <c r="B4" s="57" t="s">
        <v>71</v>
      </c>
      <c r="C4" s="57"/>
      <c r="D4" s="473" t="s">
        <v>72</v>
      </c>
      <c r="E4" s="57" t="s">
        <v>72</v>
      </c>
      <c r="F4" s="60" t="s">
        <v>73</v>
      </c>
      <c r="G4" s="474" t="s">
        <v>311</v>
      </c>
      <c r="H4" s="474" t="s">
        <v>75</v>
      </c>
    </row>
    <row collapsed="false" customFormat="false" customHeight="true" hidden="false" ht="17.25" outlineLevel="0" r="5">
      <c r="A5" s="55" t="s">
        <v>334</v>
      </c>
      <c r="B5" s="84" t="s">
        <v>88</v>
      </c>
      <c r="C5" s="475" t="n">
        <v>70</v>
      </c>
      <c r="D5" s="476" t="n">
        <v>25360</v>
      </c>
      <c r="E5" s="78" t="n">
        <f aca="false">ROUND(D5*(1+'Wildberries (РРЦ)'!$D$2),0)</f>
        <v>25360</v>
      </c>
      <c r="F5" s="266" t="n">
        <v>0.45</v>
      </c>
      <c r="G5" s="78" t="n">
        <f aca="false">E5*(1-F5)</f>
        <v>13948</v>
      </c>
      <c r="H5" s="81" t="n">
        <f aca="false">('Основание Askona_опт'!D10*(1-'Основание Askona_опт'!$F$1)*(1-'Основание Askona_опт'!E10))/(IF(AND('Категория(опт)'!$B$6="с НДС"),1,IF(AND('Категория(опт)'!$B$6="без НДС"),1.2,"")))</f>
        <v>8690.275</v>
      </c>
    </row>
    <row collapsed="false" customFormat="false" customHeight="true" hidden="false" ht="17.25" outlineLevel="0" r="6">
      <c r="A6" s="55"/>
      <c r="B6" s="84"/>
      <c r="C6" s="475" t="n">
        <v>80</v>
      </c>
      <c r="D6" s="370" t="n">
        <v>26860</v>
      </c>
      <c r="E6" s="78" t="n">
        <f aca="false">ROUND(D6*(1+'Wildberries (РРЦ)'!$D$2),0)</f>
        <v>26860</v>
      </c>
      <c r="F6" s="266" t="n">
        <v>0.45</v>
      </c>
      <c r="G6" s="78" t="n">
        <f aca="false">E6*(1-F6)</f>
        <v>14773</v>
      </c>
      <c r="H6" s="81" t="n">
        <f aca="false">('Основание Askona_опт'!D11*(1-'Основание Askona_опт'!$F$1)*(1-'Основание Askona_опт'!E11))/(IF(AND('Категория(опт)'!$B$6="с НДС"),1,IF(AND('Категория(опт)'!$B$6="без НДС"),1.2,"")))</f>
        <v>8979.025</v>
      </c>
    </row>
    <row collapsed="false" customFormat="false" customHeight="true" hidden="false" ht="17.25" outlineLevel="0" r="7">
      <c r="A7" s="55"/>
      <c r="B7" s="84"/>
      <c r="C7" s="475" t="n">
        <v>90</v>
      </c>
      <c r="D7" s="476" t="n">
        <v>29750</v>
      </c>
      <c r="E7" s="78" t="n">
        <f aca="false">ROUND(D7*(1+'Wildberries (РРЦ)'!$D$2),0)</f>
        <v>29750</v>
      </c>
      <c r="F7" s="266" t="n">
        <v>0.45</v>
      </c>
      <c r="G7" s="78" t="n">
        <f aca="false">E7*(1-F7)</f>
        <v>16362.5</v>
      </c>
      <c r="H7" s="81" t="n">
        <f aca="false">('Основание Askona_опт'!D12*(1-'Основание Askona_опт'!$F$1)*(1-'Основание Askona_опт'!E12))/(IF(AND('Категория(опт)'!$B$6="с НДС"),1,IF(AND('Категория(опт)'!$B$6="без НДС"),1.2,"")))</f>
        <v>9128.625</v>
      </c>
    </row>
    <row collapsed="false" customFormat="false" customHeight="true" hidden="false" ht="17.25" outlineLevel="0" r="8">
      <c r="A8" s="55"/>
      <c r="B8" s="84"/>
      <c r="C8" s="475" t="n">
        <v>100</v>
      </c>
      <c r="D8" s="370" t="n">
        <v>31140</v>
      </c>
      <c r="E8" s="78" t="n">
        <f aca="false">ROUND(D8*(1+'Wildberries (РРЦ)'!$D$2),0)</f>
        <v>31140</v>
      </c>
      <c r="F8" s="266" t="n">
        <v>0.45</v>
      </c>
      <c r="G8" s="78" t="n">
        <f aca="false">E8*(1-F8)</f>
        <v>17127</v>
      </c>
      <c r="H8" s="81" t="n">
        <f aca="false">('Основание Askona_опт'!D13*(1-'Основание Askona_опт'!$F$1)*(1-'Основание Askona_опт'!E13))/(IF(AND('Категория(опт)'!$B$6="с НДС"),1,IF(AND('Категория(опт)'!$B$6="без НДС"),1.2,"")))</f>
        <v>9200.125</v>
      </c>
    </row>
    <row collapsed="false" customFormat="false" customHeight="true" hidden="false" ht="17.25" outlineLevel="0" r="9">
      <c r="A9" s="55"/>
      <c r="B9" s="84"/>
      <c r="C9" s="475" t="n">
        <v>120</v>
      </c>
      <c r="D9" s="477" t="n">
        <v>34140</v>
      </c>
      <c r="E9" s="78" t="n">
        <f aca="false">ROUND(D9*(1+'Wildberries (РРЦ)'!$D$2),0)</f>
        <v>34140</v>
      </c>
      <c r="F9" s="266" t="n">
        <v>0.45</v>
      </c>
      <c r="G9" s="78" t="n">
        <f aca="false">E9*(1-F9)</f>
        <v>18777</v>
      </c>
      <c r="H9" s="81" t="n">
        <f aca="false">('Основание Askona_опт'!D14*(1-'Основание Askona_опт'!$F$1)*(1-'Основание Askona_опт'!E14))/(IF(AND('Категория(опт)'!$B$6="с НДС"),1,IF(AND('Категория(опт)'!$B$6="без НДС"),1.2,"")))</f>
        <v>10148.05</v>
      </c>
    </row>
    <row collapsed="false" customFormat="false" customHeight="true" hidden="false" ht="42.6" outlineLevel="0" r="10">
      <c r="A10" s="364" t="s">
        <v>308</v>
      </c>
      <c r="B10" s="364"/>
      <c r="C10" s="364"/>
      <c r="D10" s="364"/>
      <c r="E10" s="364"/>
      <c r="F10" s="364"/>
      <c r="G10" s="364"/>
      <c r="H10" s="364"/>
    </row>
    <row collapsed="false" customFormat="false" customHeight="true" hidden="false" ht="58.2" outlineLevel="0" r="11">
      <c r="A11" s="472" t="s">
        <v>336</v>
      </c>
      <c r="B11" s="57" t="s">
        <v>71</v>
      </c>
      <c r="C11" s="57"/>
      <c r="D11" s="473" t="s">
        <v>72</v>
      </c>
      <c r="E11" s="57" t="s">
        <v>72</v>
      </c>
      <c r="F11" s="60" t="s">
        <v>73</v>
      </c>
      <c r="G11" s="474" t="s">
        <v>311</v>
      </c>
      <c r="H11" s="474" t="s">
        <v>75</v>
      </c>
    </row>
    <row collapsed="false" customFormat="false" customHeight="true" hidden="false" ht="17.25" outlineLevel="0" r="12">
      <c r="A12" s="478" t="s">
        <v>334</v>
      </c>
      <c r="B12" s="143" t="s">
        <v>88</v>
      </c>
      <c r="C12" s="479" t="n">
        <v>70</v>
      </c>
      <c r="D12" s="385" t="n">
        <v>26860</v>
      </c>
      <c r="E12" s="381" t="n">
        <f aca="false">ROUND(D12*(1+'Wildberries (РРЦ)'!$D$2),0)</f>
        <v>26860</v>
      </c>
      <c r="F12" s="266" t="n">
        <v>0.45</v>
      </c>
      <c r="G12" s="381" t="n">
        <f aca="false">E12*(1-F12)</f>
        <v>14773</v>
      </c>
      <c r="H12" s="91" t="n">
        <f aca="false">('Основание Askona_опт'!D17*(1-'Основание Askona_опт'!$F$1)*(1-'Основание Askona_опт'!E17))/(IF(AND('Категория(опт)'!$B$6="с НДС"),1,IF(AND('Категория(опт)'!$B$6="без НДС"),1.2,"")))</f>
        <v>10256.95</v>
      </c>
    </row>
    <row collapsed="false" customFormat="false" customHeight="true" hidden="false" ht="17.25" outlineLevel="0" r="13">
      <c r="A13" s="478"/>
      <c r="B13" s="143"/>
      <c r="C13" s="475" t="n">
        <v>80</v>
      </c>
      <c r="D13" s="370" t="n">
        <v>29750</v>
      </c>
      <c r="E13" s="78" t="n">
        <f aca="false">ROUND(D13*(1+'Wildberries (РРЦ)'!$D$2),0)</f>
        <v>29750</v>
      </c>
      <c r="F13" s="266" t="n">
        <v>0.45</v>
      </c>
      <c r="G13" s="78" t="n">
        <f aca="false">E13*(1-F13)</f>
        <v>16362.5</v>
      </c>
      <c r="H13" s="81" t="n">
        <f aca="false">('Основание Askona_опт'!D18*(1-'Основание Askona_опт'!$F$1)*(1-'Основание Askona_опт'!E18))/(IF(AND('Категория(опт)'!$B$6="с НДС"),1,IF(AND('Категория(опт)'!$B$6="без НДС"),1.2,"")))</f>
        <v>10365.85</v>
      </c>
    </row>
    <row collapsed="false" customFormat="false" customHeight="true" hidden="false" ht="17.25" outlineLevel="0" r="14">
      <c r="A14" s="478"/>
      <c r="B14" s="143"/>
      <c r="C14" s="475" t="n">
        <v>90</v>
      </c>
      <c r="D14" s="476" t="n">
        <v>31140</v>
      </c>
      <c r="E14" s="78" t="n">
        <f aca="false">ROUND(D14*(1+'Wildberries (РРЦ)'!$D$2),0)</f>
        <v>31140</v>
      </c>
      <c r="F14" s="266" t="n">
        <v>0.45</v>
      </c>
      <c r="G14" s="78" t="n">
        <f aca="false">E14*(1-F14)</f>
        <v>17127</v>
      </c>
      <c r="H14" s="81" t="n">
        <f aca="false">('Основание Askona_опт'!D19*(1-'Основание Askona_опт'!$F$1)*(1-'Основание Askona_опт'!E19))/(IF(AND('Категория(опт)'!$B$6="с НДС"),1,IF(AND('Категория(опт)'!$B$6="без НДС"),1.2,"")))</f>
        <v>10522.05</v>
      </c>
    </row>
    <row collapsed="false" customFormat="false" customHeight="true" hidden="false" ht="17.25" outlineLevel="0" r="15">
      <c r="A15" s="478"/>
      <c r="B15" s="143"/>
      <c r="C15" s="475" t="n">
        <v>100</v>
      </c>
      <c r="D15" s="370" t="n">
        <v>34140</v>
      </c>
      <c r="E15" s="78" t="n">
        <f aca="false">ROUND(D15*(1+'Wildberries (РРЦ)'!$D$2),0)</f>
        <v>34140</v>
      </c>
      <c r="F15" s="266" t="n">
        <v>0.45</v>
      </c>
      <c r="G15" s="78" t="n">
        <f aca="false">E15*(1-F15)</f>
        <v>18777</v>
      </c>
      <c r="H15" s="81" t="n">
        <f aca="false">('Основание Askona_опт'!D20*(1-'Основание Askona_опт'!$F$1)*(1-'Основание Askona_опт'!E20))/(IF(AND('Категория(опт)'!$B$6="с НДС"),1,IF(AND('Категория(опт)'!$B$6="без НДС"),1.2,"")))</f>
        <v>10589.975</v>
      </c>
    </row>
    <row collapsed="false" customFormat="false" customHeight="true" hidden="false" ht="17.25" outlineLevel="0" r="16">
      <c r="A16" s="478"/>
      <c r="B16" s="143"/>
      <c r="C16" s="475" t="n">
        <v>120</v>
      </c>
      <c r="D16" s="477" t="n">
        <v>35640</v>
      </c>
      <c r="E16" s="78" t="n">
        <f aca="false">ROUND(D16*(1+'Wildberries (РРЦ)'!$D$2),0)</f>
        <v>35640</v>
      </c>
      <c r="F16" s="266" t="n">
        <v>0.45</v>
      </c>
      <c r="G16" s="78" t="n">
        <f aca="false">E16*(1-F16)</f>
        <v>19602</v>
      </c>
      <c r="H16" s="81" t="n">
        <f aca="false">('Основание Askona_опт'!D21*(1-'Основание Askona_опт'!$F$1)*(1-'Основание Askona_опт'!E21))/(IF(AND('Категория(опт)'!$B$6="с НДС"),1,IF(AND('Категория(опт)'!$B$6="без НДС"),1.2,"")))</f>
        <v>11681.175</v>
      </c>
    </row>
    <row collapsed="false" customFormat="false" customHeight="true" hidden="false" ht="22.8" outlineLevel="0" r="17">
      <c r="A17" s="480"/>
      <c r="B17" s="480"/>
      <c r="C17" s="480"/>
      <c r="D17" s="480"/>
      <c r="E17" s="480"/>
      <c r="F17" s="480"/>
      <c r="G17" s="480"/>
      <c r="H17" s="480"/>
    </row>
    <row collapsed="false" customFormat="false" customHeight="false" hidden="false" ht="15.25" outlineLevel="0" r="18">
      <c r="A18" s="130" t="str">
        <f aca="false">Контакты!$B$10</f>
        <v>почта для приёма заказов</v>
      </c>
      <c r="B18" s="130"/>
      <c r="C18" s="130"/>
      <c r="D18" s="134"/>
      <c r="E18" s="134"/>
      <c r="F18" s="43"/>
      <c r="G18" s="481" t="str">
        <f aca="false">Контакты!$C$10</f>
        <v>хххх@ххх.ru</v>
      </c>
      <c r="H18" s="481"/>
    </row>
    <row collapsed="false" customFormat="false" customHeight="false" hidden="false" ht="15.25" outlineLevel="0" r="19">
      <c r="A19" s="130" t="str">
        <f aca="false">Контакты!$B$12</f>
        <v>номер телефона службы сервиса</v>
      </c>
      <c r="B19" s="130"/>
      <c r="C19" s="130"/>
      <c r="D19" s="134"/>
      <c r="E19" s="134"/>
      <c r="F19" s="43"/>
      <c r="G19" s="481" t="n">
        <f aca="false">Контакты!$C$12</f>
        <v>8800</v>
      </c>
      <c r="H19" s="481"/>
    </row>
    <row collapsed="false" customFormat="false" customHeight="false" hidden="false" ht="15.25" outlineLevel="0" r="20">
      <c r="A20" s="43"/>
      <c r="B20" s="43"/>
      <c r="C20" s="43"/>
      <c r="D20" s="134"/>
      <c r="E20" s="134"/>
      <c r="F20" s="43"/>
      <c r="G20" s="134"/>
      <c r="H20" s="134"/>
    </row>
  </sheetData>
  <mergeCells count="14">
    <mergeCell ref="A2:H2"/>
    <mergeCell ref="A3:H3"/>
    <mergeCell ref="B4:C4"/>
    <mergeCell ref="A5:A9"/>
    <mergeCell ref="B5:B9"/>
    <mergeCell ref="A10:H10"/>
    <mergeCell ref="B11:C11"/>
    <mergeCell ref="A12:A16"/>
    <mergeCell ref="B12:B16"/>
    <mergeCell ref="A17:H17"/>
    <mergeCell ref="A18:C18"/>
    <mergeCell ref="G18:H18"/>
    <mergeCell ref="A19:C19"/>
    <mergeCell ref="G19:H19"/>
  </mergeCells>
  <hyperlinks>
    <hyperlink display="К СОДЕРЖАНИЮ &gt;&gt;&gt;" location="Содержание!A1" ref="H1"/>
  </hyperlink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3" view="pageBreakPreview" windowProtection="false" workbookViewId="0" zoomScale="100" zoomScaleNormal="100" zoomScalePageLayoutView="100">
      <selection activeCell="D24" activeCellId="0" pane="topLeft" sqref="D24"/>
    </sheetView>
  </sheetViews>
  <sheetFormatPr defaultRowHeight="14.4"/>
  <cols>
    <col collapsed="false" hidden="false" max="1" min="1" style="13" width="21.6632653061224"/>
    <col collapsed="false" hidden="false" max="2" min="2" style="13" width="5.3265306122449"/>
    <col collapsed="false" hidden="false" max="3" min="3" style="13" width="5.10204081632653"/>
    <col collapsed="false" hidden="false" max="5" min="4" style="13" width="9.33163265306122"/>
    <col collapsed="false" hidden="false" max="6" min="6" style="13" width="9.66326530612245"/>
    <col collapsed="false" hidden="false" max="1025" min="7" style="13" width="9.10714285714286"/>
  </cols>
  <sheetData>
    <row collapsed="false" customFormat="false" customHeight="true" hidden="false" ht="37.5" outlineLevel="0" r="1">
      <c r="A1" s="482" t="s">
        <v>337</v>
      </c>
      <c r="B1" s="482"/>
      <c r="C1" s="482"/>
      <c r="D1" s="482"/>
      <c r="E1" s="482"/>
      <c r="F1" s="238" t="n">
        <f aca="false">IF(AND('Категория(опт)'!$B$1="A+"),0.5,IF(AND('Категория(опт)'!$B$1="A"),0.5,IF(AND('Категория(опт)'!$B$1="B"),0.5,IF(AND('Категория(опт)'!$B$1="C"),0.5,IF(AND('Категория(опт)'!$B$1="D"),0.45,"")))))</f>
        <v>0.5</v>
      </c>
      <c r="G1" s="32"/>
    </row>
    <row collapsed="false" customFormat="false" customHeight="true" hidden="false" ht="30.6" outlineLevel="0" r="2">
      <c r="A2" s="483" t="s">
        <v>336</v>
      </c>
      <c r="B2" s="484" t="s">
        <v>71</v>
      </c>
      <c r="C2" s="484"/>
      <c r="D2" s="484" t="s">
        <v>72</v>
      </c>
      <c r="E2" s="485" t="s">
        <v>73</v>
      </c>
      <c r="F2" s="32"/>
      <c r="G2" s="32"/>
    </row>
    <row collapsed="false" customFormat="false" customHeight="true" hidden="false" ht="17.25" outlineLevel="0" r="3">
      <c r="A3" s="486" t="s">
        <v>334</v>
      </c>
      <c r="B3" s="487" t="s">
        <v>88</v>
      </c>
      <c r="C3" s="488" t="n">
        <v>70</v>
      </c>
      <c r="D3" s="489"/>
      <c r="E3" s="490"/>
      <c r="F3" s="32"/>
      <c r="G3" s="32"/>
    </row>
    <row collapsed="false" customFormat="false" customHeight="true" hidden="false" ht="17.25" outlineLevel="0" r="4">
      <c r="A4" s="486"/>
      <c r="B4" s="487"/>
      <c r="C4" s="488" t="n">
        <v>80</v>
      </c>
      <c r="D4" s="491"/>
      <c r="E4" s="492"/>
      <c r="F4" s="32"/>
      <c r="G4" s="32"/>
    </row>
    <row collapsed="false" customFormat="false" customHeight="true" hidden="false" ht="17.25" outlineLevel="0" r="5">
      <c r="A5" s="486"/>
      <c r="B5" s="487"/>
      <c r="C5" s="488" t="n">
        <v>90</v>
      </c>
      <c r="D5" s="489"/>
      <c r="E5" s="490"/>
      <c r="F5" s="32"/>
      <c r="G5" s="32"/>
    </row>
    <row collapsed="false" customFormat="false" customHeight="true" hidden="false" ht="17.25" outlineLevel="0" r="6">
      <c r="A6" s="486"/>
      <c r="B6" s="487"/>
      <c r="C6" s="488" t="n">
        <v>100</v>
      </c>
      <c r="D6" s="491"/>
      <c r="E6" s="492"/>
      <c r="F6" s="32"/>
      <c r="G6" s="32"/>
    </row>
    <row collapsed="false" customFormat="false" customHeight="true" hidden="false" ht="17.25" outlineLevel="0" r="7">
      <c r="A7" s="486"/>
      <c r="B7" s="487"/>
      <c r="C7" s="488" t="n">
        <v>120</v>
      </c>
      <c r="D7" s="493"/>
      <c r="E7" s="492"/>
      <c r="F7" s="32"/>
      <c r="G7" s="32"/>
    </row>
    <row collapsed="false" customFormat="false" customHeight="true" hidden="false" ht="37.5" outlineLevel="0" r="8">
      <c r="A8" s="494" t="s">
        <v>338</v>
      </c>
      <c r="B8" s="494"/>
      <c r="C8" s="494"/>
      <c r="D8" s="494"/>
      <c r="E8" s="494"/>
      <c r="F8" s="32"/>
      <c r="G8" s="32"/>
    </row>
    <row collapsed="false" customFormat="false" customHeight="true" hidden="false" ht="30.6" outlineLevel="0" r="9">
      <c r="A9" s="483" t="s">
        <v>336</v>
      </c>
      <c r="B9" s="484" t="s">
        <v>71</v>
      </c>
      <c r="C9" s="484"/>
      <c r="D9" s="484" t="s">
        <v>72</v>
      </c>
      <c r="E9" s="495" t="s">
        <v>73</v>
      </c>
      <c r="F9" s="32"/>
      <c r="G9" s="32"/>
    </row>
    <row collapsed="false" customFormat="false" customHeight="true" hidden="false" ht="17.25" outlineLevel="0" r="10">
      <c r="A10" s="486" t="s">
        <v>334</v>
      </c>
      <c r="B10" s="487" t="s">
        <v>88</v>
      </c>
      <c r="C10" s="488" t="n">
        <v>70</v>
      </c>
      <c r="D10" s="496" t="n">
        <v>31601</v>
      </c>
      <c r="E10" s="497" t="n">
        <v>0.45</v>
      </c>
      <c r="F10" s="32"/>
      <c r="G10" s="32"/>
    </row>
    <row collapsed="false" customFormat="false" customHeight="true" hidden="false" ht="17.25" outlineLevel="0" r="11">
      <c r="A11" s="486"/>
      <c r="B11" s="487"/>
      <c r="C11" s="488" t="n">
        <v>80</v>
      </c>
      <c r="D11" s="498" t="n">
        <v>32651</v>
      </c>
      <c r="E11" s="497" t="n">
        <v>0.45</v>
      </c>
      <c r="F11" s="32"/>
      <c r="G11" s="32"/>
    </row>
    <row collapsed="false" customFormat="false" customHeight="true" hidden="false" ht="17.25" outlineLevel="0" r="12">
      <c r="A12" s="486"/>
      <c r="B12" s="487"/>
      <c r="C12" s="488" t="n">
        <v>90</v>
      </c>
      <c r="D12" s="496" t="n">
        <v>33195</v>
      </c>
      <c r="E12" s="497" t="n">
        <v>0.45</v>
      </c>
      <c r="F12" s="32"/>
      <c r="G12" s="32"/>
    </row>
    <row collapsed="false" customFormat="false" customHeight="true" hidden="false" ht="17.25" outlineLevel="0" r="13">
      <c r="A13" s="486"/>
      <c r="B13" s="487"/>
      <c r="C13" s="488" t="n">
        <v>100</v>
      </c>
      <c r="D13" s="498" t="n">
        <v>33455</v>
      </c>
      <c r="E13" s="497" t="n">
        <v>0.45</v>
      </c>
      <c r="F13" s="32"/>
      <c r="G13" s="32"/>
    </row>
    <row collapsed="false" customFormat="false" customHeight="true" hidden="false" ht="17.25" outlineLevel="0" r="14">
      <c r="A14" s="486"/>
      <c r="B14" s="487"/>
      <c r="C14" s="488" t="n">
        <v>120</v>
      </c>
      <c r="D14" s="499" t="n">
        <v>36902</v>
      </c>
      <c r="E14" s="497" t="n">
        <v>0.45</v>
      </c>
      <c r="F14" s="32"/>
      <c r="G14" s="32"/>
    </row>
    <row collapsed="false" customFormat="false" customHeight="true" hidden="false" ht="55.5" outlineLevel="0" r="15">
      <c r="A15" s="500" t="s">
        <v>339</v>
      </c>
      <c r="B15" s="500"/>
      <c r="C15" s="500"/>
      <c r="D15" s="500"/>
      <c r="E15" s="500"/>
      <c r="F15" s="32"/>
      <c r="G15" s="32"/>
    </row>
    <row collapsed="false" customFormat="false" customHeight="true" hidden="false" ht="30.6" outlineLevel="0" r="16">
      <c r="A16" s="483" t="s">
        <v>336</v>
      </c>
      <c r="B16" s="484" t="s">
        <v>71</v>
      </c>
      <c r="C16" s="484"/>
      <c r="D16" s="484" t="s">
        <v>72</v>
      </c>
      <c r="E16" s="495" t="s">
        <v>73</v>
      </c>
      <c r="F16" s="32"/>
      <c r="G16" s="32"/>
    </row>
    <row collapsed="false" customFormat="false" customHeight="true" hidden="false" ht="17.25" outlineLevel="0" r="17">
      <c r="A17" s="486" t="s">
        <v>334</v>
      </c>
      <c r="B17" s="487" t="s">
        <v>88</v>
      </c>
      <c r="C17" s="488" t="n">
        <v>70</v>
      </c>
      <c r="D17" s="496" t="n">
        <v>37298</v>
      </c>
      <c r="E17" s="497" t="n">
        <v>0.45</v>
      </c>
      <c r="F17" s="32"/>
      <c r="G17" s="32"/>
    </row>
    <row collapsed="false" customFormat="false" customHeight="true" hidden="false" ht="17.25" outlineLevel="0" r="18">
      <c r="A18" s="486"/>
      <c r="B18" s="487"/>
      <c r="C18" s="488" t="n">
        <v>80</v>
      </c>
      <c r="D18" s="498" t="n">
        <v>37694</v>
      </c>
      <c r="E18" s="497" t="n">
        <v>0.45</v>
      </c>
      <c r="F18" s="32"/>
      <c r="G18" s="32"/>
    </row>
    <row collapsed="false" customFormat="false" customHeight="true" hidden="false" ht="17.25" outlineLevel="0" r="19">
      <c r="A19" s="486"/>
      <c r="B19" s="487"/>
      <c r="C19" s="488" t="n">
        <v>90</v>
      </c>
      <c r="D19" s="496" t="n">
        <v>38262</v>
      </c>
      <c r="E19" s="497" t="n">
        <v>0.45</v>
      </c>
      <c r="F19" s="32"/>
      <c r="G19" s="32"/>
    </row>
    <row collapsed="false" customFormat="false" customHeight="true" hidden="false" ht="17.25" outlineLevel="0" r="20">
      <c r="A20" s="486"/>
      <c r="B20" s="487"/>
      <c r="C20" s="488" t="n">
        <v>100</v>
      </c>
      <c r="D20" s="498" t="n">
        <v>38509</v>
      </c>
      <c r="E20" s="497" t="n">
        <v>0.45</v>
      </c>
      <c r="F20" s="32"/>
      <c r="G20" s="32"/>
    </row>
    <row collapsed="false" customFormat="false" customHeight="true" hidden="false" ht="17.25" outlineLevel="0" r="21">
      <c r="A21" s="486"/>
      <c r="B21" s="487"/>
      <c r="C21" s="488" t="n">
        <v>120</v>
      </c>
      <c r="D21" s="499" t="n">
        <v>42477</v>
      </c>
      <c r="E21" s="497" t="n">
        <v>0.45</v>
      </c>
      <c r="F21" s="32"/>
      <c r="G21" s="32"/>
    </row>
    <row collapsed="false" customFormat="false" customHeight="true" hidden="false" ht="55.5" outlineLevel="0" r="22">
      <c r="A22" s="500" t="s">
        <v>340</v>
      </c>
      <c r="B22" s="500"/>
      <c r="C22" s="500"/>
      <c r="D22" s="500"/>
      <c r="E22" s="500"/>
      <c r="F22" s="32"/>
      <c r="G22" s="32"/>
    </row>
    <row collapsed="false" customFormat="false" customHeight="true" hidden="false" ht="30.6" outlineLevel="0" r="23">
      <c r="A23" s="483" t="s">
        <v>336</v>
      </c>
      <c r="B23" s="484" t="s">
        <v>71</v>
      </c>
      <c r="C23" s="484"/>
      <c r="D23" s="484" t="s">
        <v>72</v>
      </c>
      <c r="E23" s="495" t="s">
        <v>73</v>
      </c>
      <c r="F23" s="32"/>
      <c r="G23" s="32"/>
    </row>
    <row collapsed="false" customFormat="false" customHeight="true" hidden="false" ht="17.25" outlineLevel="0" r="24">
      <c r="A24" s="486" t="s">
        <v>334</v>
      </c>
      <c r="B24" s="487" t="s">
        <v>88</v>
      </c>
      <c r="C24" s="488" t="n">
        <v>70</v>
      </c>
      <c r="D24" s="496" t="n">
        <v>41043</v>
      </c>
      <c r="E24" s="497" t="n">
        <v>0.45</v>
      </c>
      <c r="F24" s="32"/>
      <c r="G24" s="32"/>
    </row>
    <row collapsed="false" customFormat="false" customHeight="true" hidden="false" ht="17.25" outlineLevel="0" r="25">
      <c r="A25" s="486"/>
      <c r="B25" s="487"/>
      <c r="C25" s="488" t="n">
        <v>80</v>
      </c>
      <c r="D25" s="498" t="n">
        <v>41488</v>
      </c>
      <c r="E25" s="497" t="n">
        <v>0.45</v>
      </c>
      <c r="F25" s="32"/>
      <c r="G25" s="32"/>
    </row>
    <row collapsed="false" customFormat="false" customHeight="true" hidden="false" ht="17.25" outlineLevel="0" r="26">
      <c r="A26" s="486"/>
      <c r="B26" s="487"/>
      <c r="C26" s="488" t="n">
        <v>90</v>
      </c>
      <c r="D26" s="496" t="n">
        <v>42093</v>
      </c>
      <c r="E26" s="497" t="n">
        <v>0.45</v>
      </c>
      <c r="F26" s="32"/>
      <c r="G26" s="32"/>
    </row>
    <row collapsed="false" customFormat="false" customHeight="true" hidden="false" ht="17.25" outlineLevel="0" r="27">
      <c r="A27" s="486"/>
      <c r="B27" s="487"/>
      <c r="C27" s="488" t="n">
        <v>100</v>
      </c>
      <c r="D27" s="498" t="n">
        <v>42365</v>
      </c>
      <c r="E27" s="497" t="n">
        <v>0.45</v>
      </c>
      <c r="F27" s="32"/>
      <c r="G27" s="32"/>
    </row>
    <row collapsed="false" customFormat="false" customHeight="true" hidden="false" ht="17.25" outlineLevel="0" r="28">
      <c r="A28" s="486"/>
      <c r="B28" s="487"/>
      <c r="C28" s="488" t="n">
        <v>120</v>
      </c>
      <c r="D28" s="499" t="n">
        <v>46753</v>
      </c>
      <c r="E28" s="497" t="n">
        <v>0.45</v>
      </c>
      <c r="F28" s="32"/>
      <c r="G28" s="32"/>
    </row>
  </sheetData>
  <mergeCells count="16">
    <mergeCell ref="A1:E1"/>
    <mergeCell ref="B2:C2"/>
    <mergeCell ref="A3:A7"/>
    <mergeCell ref="B3:B7"/>
    <mergeCell ref="A8:E8"/>
    <mergeCell ref="B9:C9"/>
    <mergeCell ref="A10:A14"/>
    <mergeCell ref="B10:B14"/>
    <mergeCell ref="A15:E15"/>
    <mergeCell ref="B16:C16"/>
    <mergeCell ref="A17:A21"/>
    <mergeCell ref="B17:B21"/>
    <mergeCell ref="A22:E22"/>
    <mergeCell ref="B23:C23"/>
    <mergeCell ref="A24:A28"/>
    <mergeCell ref="B24:B28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6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H1" activeCellId="0" pane="topLeft" sqref="H1"/>
    </sheetView>
  </sheetViews>
  <sheetFormatPr defaultRowHeight="15.25"/>
  <cols>
    <col collapsed="false" hidden="false" max="1" min="1" style="1" width="5.3265306122449"/>
    <col collapsed="false" hidden="false" max="2" min="2" style="1" width="5.10204081632653"/>
    <col collapsed="false" hidden="true" max="3" min="3" style="501" width="0"/>
    <col collapsed="false" hidden="false" max="4" min="4" style="135" width="14.6581632653061"/>
    <col collapsed="false" hidden="false" max="5" min="5" style="1" width="14.6581632653061"/>
    <col collapsed="false" hidden="false" max="7" min="6" style="33" width="14.6581632653061"/>
    <col collapsed="false" hidden="false" max="1022" min="8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E1" s="3"/>
      <c r="F1" s="50"/>
      <c r="G1" s="53" t="s">
        <v>67</v>
      </c>
    </row>
    <row collapsed="false" customFormat="false" customHeight="true" hidden="false" ht="37.5" outlineLevel="0" r="2">
      <c r="A2" s="364" t="s">
        <v>341</v>
      </c>
      <c r="B2" s="364"/>
      <c r="C2" s="364"/>
      <c r="D2" s="364"/>
      <c r="E2" s="364"/>
      <c r="F2" s="364"/>
      <c r="G2" s="364"/>
    </row>
    <row collapsed="false" customFormat="false" customHeight="true" hidden="false" ht="58.2" outlineLevel="0" r="3">
      <c r="A3" s="136" t="s">
        <v>71</v>
      </c>
      <c r="B3" s="136"/>
      <c r="C3" s="502" t="s">
        <v>72</v>
      </c>
      <c r="D3" s="58" t="s">
        <v>72</v>
      </c>
      <c r="E3" s="226" t="s">
        <v>73</v>
      </c>
      <c r="F3" s="474" t="s">
        <v>311</v>
      </c>
      <c r="G3" s="61" t="s">
        <v>75</v>
      </c>
    </row>
    <row collapsed="false" customFormat="false" customHeight="true" hidden="false" ht="27.75" outlineLevel="0" r="4">
      <c r="A4" s="503" t="s">
        <v>342</v>
      </c>
      <c r="B4" s="504" t="n">
        <v>90</v>
      </c>
      <c r="C4" s="505" t="n">
        <v>6510</v>
      </c>
      <c r="D4" s="95" t="n">
        <f aca="false">ROUND(C4*(1+'Wildberries (РРЦ)'!$D$2),0)</f>
        <v>6510</v>
      </c>
      <c r="E4" s="506" t="n">
        <v>0</v>
      </c>
      <c r="F4" s="78" t="n">
        <f aca="false">D4*(1-E4)</f>
        <v>6510</v>
      </c>
      <c r="G4" s="158" t="n">
        <f aca="false">(ОР_опт!C3*(1-ОР_опт!$E$1)*(1-ОР_опт!D3))/(IF(AND('Категория(опт)'!$B$6="с НДС"),1,IF(AND('Категория(опт)'!$B$6="без НДС"),1.2,"")))</f>
        <v>3605.7</v>
      </c>
    </row>
    <row collapsed="false" customFormat="false" customHeight="true" hidden="false" ht="27.75" outlineLevel="0" r="5">
      <c r="A5" s="503"/>
      <c r="B5" s="507" t="n">
        <v>160</v>
      </c>
      <c r="C5" s="508" t="n">
        <v>7860</v>
      </c>
      <c r="D5" s="103" t="n">
        <f aca="false">ROUND(C5*(1+'Wildberries (РРЦ)'!$D$2),0)</f>
        <v>7860</v>
      </c>
      <c r="E5" s="509" t="n">
        <v>0</v>
      </c>
      <c r="F5" s="395" t="n">
        <f aca="false">D5*(1-E5)</f>
        <v>7860</v>
      </c>
      <c r="G5" s="168" t="n">
        <f aca="false">(ОР_опт!C4*(1-ОР_опт!$E$1)*(1-ОР_опт!D4))/(IF(AND('Категория(опт)'!$B$6="с НДС"),1,IF(AND('Категория(опт)'!$B$6="без НДС"),1.2,"")))</f>
        <v>4275.33</v>
      </c>
    </row>
    <row collapsed="false" customFormat="false" customHeight="true" hidden="false" ht="17.25" outlineLevel="0" r="6">
      <c r="A6" s="365" t="s">
        <v>88</v>
      </c>
      <c r="B6" s="504" t="n">
        <v>80</v>
      </c>
      <c r="C6" s="505" t="n">
        <v>6850</v>
      </c>
      <c r="D6" s="95" t="n">
        <f aca="false">ROUND(C6*(1+'Wildberries (РРЦ)'!$D$2),0)</f>
        <v>6850</v>
      </c>
      <c r="E6" s="506" t="n">
        <v>0</v>
      </c>
      <c r="F6" s="78" t="n">
        <f aca="false">D6*(1-E6)</f>
        <v>6850</v>
      </c>
      <c r="G6" s="158" t="n">
        <f aca="false">(ОР_опт!C5*(1-ОР_опт!$E$1)*(1-ОР_опт!D5))/(IF(AND('Категория(опт)'!$B$6="с НДС"),1,IF(AND('Категория(опт)'!$B$6="без НДС"),1.2,"")))</f>
        <v>3133.44</v>
      </c>
    </row>
    <row collapsed="false" customFormat="false" customHeight="true" hidden="false" ht="17.25" outlineLevel="0" r="7">
      <c r="A7" s="365"/>
      <c r="B7" s="504" t="n">
        <v>90</v>
      </c>
      <c r="C7" s="508" t="n">
        <v>7070</v>
      </c>
      <c r="D7" s="95" t="n">
        <f aca="false">ROUND(C7*(1+'Wildberries (РРЦ)'!$D$2),0)</f>
        <v>7070</v>
      </c>
      <c r="E7" s="506" t="n">
        <v>0</v>
      </c>
      <c r="F7" s="78" t="n">
        <f aca="false">D7*(1-E7)</f>
        <v>7070</v>
      </c>
      <c r="G7" s="158" t="n">
        <f aca="false">(ОР_опт!C6*(1-ОР_опт!$E$1)*(1-ОР_опт!D6))/(IF(AND('Категория(опт)'!$B$6="с НДС"),1,IF(AND('Категория(опт)'!$B$6="без НДС"),1.2,"")))</f>
        <v>3251.76</v>
      </c>
    </row>
    <row collapsed="false" customFormat="false" customHeight="true" hidden="false" ht="17.25" outlineLevel="0" r="8">
      <c r="A8" s="365"/>
      <c r="B8" s="504" t="n">
        <v>120</v>
      </c>
      <c r="C8" s="505" t="n">
        <v>7970</v>
      </c>
      <c r="D8" s="95" t="n">
        <f aca="false">ROUND(C8*(1+'Wildberries (РРЦ)'!$D$2),0)</f>
        <v>7970</v>
      </c>
      <c r="E8" s="506" t="n">
        <v>0</v>
      </c>
      <c r="F8" s="78" t="n">
        <f aca="false">D8*(1-E8)</f>
        <v>7970</v>
      </c>
      <c r="G8" s="158" t="n">
        <f aca="false">(ОР_опт!C7*(1-ОР_опт!$E$1)*(1-ОР_опт!D7))/(IF(AND('Категория(опт)'!$B$6="с НДС"),1,IF(AND('Категория(опт)'!$B$6="без НДС"),1.2,"")))</f>
        <v>3457.8</v>
      </c>
    </row>
    <row collapsed="false" customFormat="false" customHeight="true" hidden="false" ht="17.25" outlineLevel="0" r="9">
      <c r="A9" s="365"/>
      <c r="B9" s="504" t="n">
        <v>140</v>
      </c>
      <c r="C9" s="508" t="n">
        <v>8420</v>
      </c>
      <c r="D9" s="95" t="n">
        <f aca="false">ROUND(C9*(1+'Wildberries (РРЦ)'!$D$2),0)</f>
        <v>8420</v>
      </c>
      <c r="E9" s="506" t="n">
        <v>0</v>
      </c>
      <c r="F9" s="78" t="n">
        <f aca="false">D9*(1-E9)</f>
        <v>8420</v>
      </c>
      <c r="G9" s="158" t="n">
        <f aca="false">(ОР_опт!C8*(1-ОР_опт!$E$1)*(1-ОР_опт!D8))/(IF(AND('Категория(опт)'!$B$6="с НДС"),1,IF(AND('Категория(опт)'!$B$6="без НДС"),1.2,"")))</f>
        <v>3728.1</v>
      </c>
    </row>
    <row collapsed="false" customFormat="false" customHeight="true" hidden="false" ht="17.25" outlineLevel="0" r="10">
      <c r="A10" s="365"/>
      <c r="B10" s="507" t="n">
        <v>160</v>
      </c>
      <c r="C10" s="505" t="n">
        <v>8640</v>
      </c>
      <c r="D10" s="103" t="n">
        <f aca="false">ROUND(C10*(1+'Wildberries (РРЦ)'!$D$2),0)</f>
        <v>8640</v>
      </c>
      <c r="E10" s="509" t="n">
        <v>0</v>
      </c>
      <c r="F10" s="395" t="n">
        <f aca="false">D10*(1-E10)</f>
        <v>8640</v>
      </c>
      <c r="G10" s="168" t="n">
        <f aca="false">(ОР_опт!C9*(1-ОР_опт!$E$1)*(1-ОР_опт!D9))/(IF(AND('Категория(опт)'!$B$6="с НДС"),1,IF(AND('Категория(опт)'!$B$6="без НДС"),1.2,"")))</f>
        <v>3886.71</v>
      </c>
    </row>
    <row collapsed="false" customFormat="false" customHeight="true" hidden="false" ht="17.25" outlineLevel="0" r="11">
      <c r="A11" s="365"/>
      <c r="B11" s="504" t="n">
        <v>180</v>
      </c>
      <c r="C11" s="508" t="n">
        <v>10440</v>
      </c>
      <c r="D11" s="95" t="n">
        <f aca="false">ROUND(C11*(1+'Wildberries (РРЦ)'!$D$2),0)</f>
        <v>10440</v>
      </c>
      <c r="E11" s="506" t="n">
        <v>0</v>
      </c>
      <c r="F11" s="78" t="n">
        <f aca="false">D11*(1-E11)</f>
        <v>10440</v>
      </c>
      <c r="G11" s="158" t="n">
        <f aca="false">(ОР_опт!C10*(1-ОР_опт!$E$1)*(1-ОР_опт!D10))/(IF(AND('Категория(опт)'!$B$6="с НДС"),1,IF(AND('Категория(опт)'!$B$6="без НДС"),1.2,"")))</f>
        <v>4753.2</v>
      </c>
    </row>
    <row collapsed="false" customFormat="false" customHeight="false" hidden="false" ht="15.65" outlineLevel="0" r="12">
      <c r="A12" s="365"/>
      <c r="B12" s="510" t="n">
        <v>200</v>
      </c>
      <c r="C12" s="511" t="n">
        <v>11670</v>
      </c>
      <c r="D12" s="88" t="n">
        <f aca="false">ROUND(C12*(1+'Wildberries (РРЦ)'!$D$2),0)</f>
        <v>11670</v>
      </c>
      <c r="E12" s="512" t="n">
        <v>0</v>
      </c>
      <c r="F12" s="381" t="n">
        <f aca="false">D12*(1-E12)</f>
        <v>11670</v>
      </c>
      <c r="G12" s="151" t="n">
        <f aca="false">(ОР_опт!C11*(1-ОР_опт!$E$1)*(1-ОР_опт!D11))/(IF(AND('Категория(опт)'!$B$6="с НДС"),1,IF(AND('Категория(опт)'!$B$6="без НДС"),1.2,"")))</f>
        <v>5301.45</v>
      </c>
    </row>
    <row collapsed="false" customFormat="false" customHeight="false" hidden="false" ht="15.25" outlineLevel="0" r="13">
      <c r="A13" s="50"/>
      <c r="B13" s="50"/>
      <c r="C13" s="50"/>
      <c r="D13" s="50"/>
      <c r="E13" s="50"/>
      <c r="F13" s="50"/>
      <c r="G13" s="50"/>
    </row>
    <row collapsed="false" customFormat="false" customHeight="false" hidden="false" ht="15.25" outlineLevel="0" r="14">
      <c r="A14" s="513" t="str">
        <f aca="false">'Основание Askona'!$A$18:$C$18</f>
        <v>почта для приёма заказов</v>
      </c>
      <c r="B14" s="513"/>
      <c r="C14" s="513"/>
      <c r="D14" s="513"/>
      <c r="E14" s="513"/>
      <c r="F14" s="513"/>
      <c r="G14" s="513"/>
      <c r="H14" s="54"/>
    </row>
    <row collapsed="false" customFormat="false" customHeight="false" hidden="false" ht="15.25" outlineLevel="0" r="15">
      <c r="A15" s="513" t="str">
        <f aca="false">'Основание Askona'!$A$19:$C$19</f>
        <v>номер телефона службы сервиса</v>
      </c>
      <c r="B15" s="513"/>
      <c r="C15" s="513"/>
      <c r="D15" s="513"/>
      <c r="E15" s="513"/>
      <c r="F15" s="513"/>
      <c r="G15" s="513"/>
      <c r="H15" s="514"/>
    </row>
    <row collapsed="false" customFormat="false" customHeight="false" hidden="false" ht="15.25" outlineLevel="0" r="16">
      <c r="A16" s="134"/>
      <c r="B16" s="134"/>
      <c r="C16" s="134"/>
      <c r="D16" s="134"/>
      <c r="E16" s="134"/>
      <c r="F16" s="134"/>
      <c r="G16" s="134"/>
      <c r="H16" s="92"/>
    </row>
  </sheetData>
  <mergeCells count="4">
    <mergeCell ref="A2:G2"/>
    <mergeCell ref="A3:B3"/>
    <mergeCell ref="A4:A5"/>
    <mergeCell ref="A6:A12"/>
  </mergeCells>
  <hyperlinks>
    <hyperlink display="К СОДЕРЖАНИЮ &gt;&gt;&gt;" location="Содержание!A1" ref="G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B1" activeCellId="0" pane="topLeft" sqref="B1"/>
    </sheetView>
  </sheetViews>
  <sheetFormatPr defaultRowHeight="14.4"/>
  <cols>
    <col collapsed="false" hidden="false" max="1" min="1" style="19" width="17.1071428571429"/>
    <col collapsed="false" hidden="false" max="2" min="2" style="19" width="12.3316326530612"/>
    <col collapsed="false" hidden="true" max="3" min="3" style="20" width="0"/>
    <col collapsed="false" hidden="true" max="4" min="4" style="19" width="0"/>
    <col collapsed="false" hidden="false" max="1025" min="5" style="19" width="9.10714285714286"/>
  </cols>
  <sheetData>
    <row collapsed="false" customFormat="false" customHeight="false" hidden="false" ht="21.6" outlineLevel="0" r="1">
      <c r="A1" s="21" t="s">
        <v>8</v>
      </c>
      <c r="B1" s="22" t="s">
        <v>9</v>
      </c>
      <c r="C1" s="23" t="s">
        <v>10</v>
      </c>
    </row>
    <row collapsed="false" customFormat="false" customHeight="true" hidden="true" ht="14.4" outlineLevel="0" r="2">
      <c r="A2" s="24"/>
      <c r="B2" s="25"/>
      <c r="C2" s="26" t="s">
        <v>11</v>
      </c>
      <c r="D2" s="25"/>
      <c r="E2" s="25"/>
      <c r="F2" s="25"/>
      <c r="G2" s="25"/>
      <c r="H2" s="25"/>
      <c r="I2" s="25"/>
      <c r="J2" s="27"/>
    </row>
    <row collapsed="false" customFormat="false" customHeight="false" hidden="true" ht="14.4" outlineLevel="0" r="3">
      <c r="A3" s="28"/>
      <c r="B3" s="28"/>
      <c r="C3" s="23" t="s">
        <v>12</v>
      </c>
    </row>
    <row collapsed="false" customFormat="false" customHeight="false" hidden="true" ht="14.4" outlineLevel="0" r="4">
      <c r="A4" s="28"/>
      <c r="B4" s="28"/>
      <c r="C4" s="23" t="s">
        <v>9</v>
      </c>
    </row>
    <row collapsed="false" customFormat="false" customHeight="false" hidden="true" ht="15" outlineLevel="0" r="5">
      <c r="A5" s="29"/>
      <c r="B5" s="29"/>
      <c r="C5" s="23"/>
    </row>
    <row collapsed="false" customFormat="false" customHeight="false" hidden="true" ht="18.6" outlineLevel="0" r="6">
      <c r="A6" s="30" t="s">
        <v>13</v>
      </c>
      <c r="B6" s="31" t="s">
        <v>14</v>
      </c>
      <c r="C6" s="32" t="s">
        <v>14</v>
      </c>
      <c r="D6" s="32" t="n">
        <f aca="false">IF(AND('Категория(опт)'!$B$6="с НДС"),1,IF(AND('Категория(опт)'!$B$6="без НДС"),1.2,""))</f>
        <v>1</v>
      </c>
    </row>
    <row collapsed="false" customFormat="false" customHeight="false" hidden="false" ht="14.4" outlineLevel="0" r="7">
      <c r="A7" s="32"/>
      <c r="B7" s="32"/>
      <c r="C7" s="32" t="s">
        <v>15</v>
      </c>
      <c r="D7" s="32"/>
    </row>
  </sheetData>
  <dataValidations count="2">
    <dataValidation allowBlank="true" operator="between" showDropDown="false" showErrorMessage="true" showInputMessage="true" sqref="B6" type="list">
      <formula1>$C$6:$C$7</formula1>
      <formula2>0</formula2>
    </dataValidation>
    <dataValidation allowBlank="true" operator="between" showDropDown="false" showErrorMessage="true" showInputMessage="true" sqref="B1" type="list">
      <formula1>$C$2:$C$4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E4" activeCellId="0" pane="topLeft" sqref="E4"/>
    </sheetView>
  </sheetViews>
  <sheetFormatPr defaultRowHeight="14.4"/>
  <cols>
    <col collapsed="false" hidden="false" max="1" min="1" style="13" width="5.3265306122449"/>
    <col collapsed="false" hidden="false" max="2" min="2" style="13" width="5.10204081632653"/>
    <col collapsed="false" hidden="false" max="4" min="3" style="13" width="9.33163265306122"/>
    <col collapsed="false" hidden="false" max="5" min="5" style="13" width="11.6632653061225"/>
    <col collapsed="false" hidden="false" max="1025" min="6" style="13" width="9.10714285714286"/>
  </cols>
  <sheetData>
    <row collapsed="false" customFormat="false" customHeight="true" hidden="false" ht="37.5" outlineLevel="0" r="1">
      <c r="A1" s="500" t="s">
        <v>343</v>
      </c>
      <c r="B1" s="500"/>
      <c r="C1" s="500"/>
      <c r="D1" s="500"/>
      <c r="E1" s="190" t="n">
        <f aca="false">IF(AND('Категория(опт)'!$B$1="A+"),0.49,IF(AND('Категория(опт)'!$B$1="A"),0.49,IF(AND('Категория(опт)'!$B$1="B"),0.49,IF(AND('Категория(опт)'!$B$1="C"),0.49,IF(AND('Категория(опт)'!$B$1="D"),0.47,"")))))</f>
        <v>0.49</v>
      </c>
    </row>
    <row collapsed="false" customFormat="false" customHeight="true" hidden="false" ht="15" outlineLevel="0" r="2">
      <c r="A2" s="484" t="s">
        <v>71</v>
      </c>
      <c r="B2" s="484"/>
      <c r="C2" s="515"/>
      <c r="D2" s="485"/>
      <c r="E2" s="32"/>
    </row>
    <row collapsed="false" customFormat="false" customHeight="true" hidden="false" ht="27.75" outlineLevel="0" r="3">
      <c r="A3" s="516" t="s">
        <v>342</v>
      </c>
      <c r="B3" s="517" t="n">
        <v>90</v>
      </c>
      <c r="C3" s="489" t="n">
        <v>7070</v>
      </c>
      <c r="D3" s="518" t="n">
        <v>0</v>
      </c>
      <c r="E3" s="32"/>
    </row>
    <row collapsed="false" customFormat="false" customHeight="true" hidden="false" ht="27.75" outlineLevel="0" r="4">
      <c r="A4" s="516"/>
      <c r="B4" s="517" t="n">
        <v>160</v>
      </c>
      <c r="C4" s="491" t="n">
        <v>8383</v>
      </c>
      <c r="D4" s="519" t="n">
        <v>0</v>
      </c>
      <c r="E4" s="32"/>
      <c r="F4" s="32"/>
    </row>
    <row collapsed="false" customFormat="false" customHeight="true" hidden="false" ht="17.25" outlineLevel="0" r="5">
      <c r="A5" s="520" t="s">
        <v>88</v>
      </c>
      <c r="B5" s="517" t="n">
        <v>80</v>
      </c>
      <c r="C5" s="489" t="n">
        <v>6144</v>
      </c>
      <c r="D5" s="518" t="n">
        <v>0</v>
      </c>
      <c r="E5" s="32"/>
      <c r="F5" s="521"/>
    </row>
    <row collapsed="false" customFormat="false" customHeight="true" hidden="false" ht="17.25" outlineLevel="0" r="6">
      <c r="A6" s="520"/>
      <c r="B6" s="517" t="n">
        <v>90</v>
      </c>
      <c r="C6" s="491" t="n">
        <v>6376</v>
      </c>
      <c r="D6" s="519" t="n">
        <v>0</v>
      </c>
      <c r="E6" s="32"/>
      <c r="F6" s="521"/>
    </row>
    <row collapsed="false" customFormat="false" customHeight="true" hidden="false" ht="17.25" outlineLevel="0" r="7">
      <c r="A7" s="520"/>
      <c r="B7" s="517" t="n">
        <v>120</v>
      </c>
      <c r="C7" s="489" t="n">
        <v>6780</v>
      </c>
      <c r="D7" s="518" t="n">
        <v>0</v>
      </c>
      <c r="E7" s="32"/>
      <c r="F7" s="521"/>
    </row>
    <row collapsed="false" customFormat="false" customHeight="true" hidden="false" ht="17.25" outlineLevel="0" r="8">
      <c r="A8" s="520"/>
      <c r="B8" s="517" t="n">
        <v>140</v>
      </c>
      <c r="C8" s="491" t="n">
        <v>7310</v>
      </c>
      <c r="D8" s="519" t="n">
        <v>0</v>
      </c>
      <c r="E8" s="32"/>
      <c r="F8" s="521"/>
    </row>
    <row collapsed="false" customFormat="false" customHeight="true" hidden="false" ht="17.25" outlineLevel="0" r="9">
      <c r="A9" s="520"/>
      <c r="B9" s="517" t="n">
        <v>160</v>
      </c>
      <c r="C9" s="489" t="n">
        <v>7621</v>
      </c>
      <c r="D9" s="518" t="n">
        <v>0</v>
      </c>
      <c r="E9" s="32"/>
      <c r="F9" s="521"/>
    </row>
    <row collapsed="false" customFormat="false" customHeight="true" hidden="false" ht="17.25" outlineLevel="0" r="10">
      <c r="A10" s="520"/>
      <c r="B10" s="517" t="n">
        <v>180</v>
      </c>
      <c r="C10" s="491" t="n">
        <v>9320</v>
      </c>
      <c r="D10" s="519" t="n">
        <v>0</v>
      </c>
      <c r="E10" s="32"/>
      <c r="F10" s="521"/>
    </row>
    <row collapsed="false" customFormat="false" customHeight="false" hidden="false" ht="15" outlineLevel="0" r="11">
      <c r="A11" s="520"/>
      <c r="B11" s="522" t="n">
        <v>200</v>
      </c>
      <c r="C11" s="523" t="n">
        <v>10395</v>
      </c>
      <c r="D11" s="524" t="n">
        <v>0</v>
      </c>
      <c r="E11" s="32"/>
      <c r="F11" s="521"/>
    </row>
  </sheetData>
  <mergeCells count="4">
    <mergeCell ref="A1:D1"/>
    <mergeCell ref="A2:B2"/>
    <mergeCell ref="A3:A4"/>
    <mergeCell ref="A5:A1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H1" activeCellId="0" pane="topLeft" sqref="H1"/>
    </sheetView>
  </sheetViews>
  <sheetFormatPr defaultRowHeight="15.25"/>
  <cols>
    <col collapsed="false" hidden="false" max="1" min="1" style="1" width="27.9948979591837"/>
    <col collapsed="false" hidden="true" max="2" min="2" style="45" width="0"/>
    <col collapsed="false" hidden="false" max="3" min="3" style="135" width="12.8877551020408"/>
    <col collapsed="false" hidden="false" max="4" min="4" style="1" width="12.8877551020408"/>
    <col collapsed="false" hidden="false" max="5" min="5" style="135" width="12.8877551020408"/>
    <col collapsed="false" hidden="true" max="6" min="6" style="135" width="0"/>
    <col collapsed="false" hidden="false" max="7" min="7" style="33" width="12.8877551020408"/>
    <col collapsed="false" hidden="false" max="1022" min="8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D1" s="3"/>
      <c r="G1" s="53" t="s">
        <v>67</v>
      </c>
    </row>
    <row collapsed="false" customFormat="false" customHeight="true" hidden="false" ht="27" outlineLevel="0" r="2">
      <c r="A2" s="55" t="s">
        <v>344</v>
      </c>
      <c r="B2" s="55"/>
      <c r="C2" s="55"/>
      <c r="D2" s="55"/>
      <c r="E2" s="55"/>
      <c r="F2" s="55"/>
      <c r="G2" s="55"/>
    </row>
    <row collapsed="false" customFormat="false" customHeight="true" hidden="false" ht="37.5" outlineLevel="0" r="3">
      <c r="A3" s="525" t="s">
        <v>345</v>
      </c>
      <c r="B3" s="525"/>
      <c r="C3" s="525"/>
      <c r="D3" s="525"/>
      <c r="E3" s="525"/>
      <c r="F3" s="525"/>
      <c r="G3" s="525"/>
    </row>
    <row collapsed="false" customFormat="false" customHeight="false" hidden="false" ht="58.2" outlineLevel="0" r="4">
      <c r="A4" s="57" t="s">
        <v>346</v>
      </c>
      <c r="B4" s="473" t="s">
        <v>72</v>
      </c>
      <c r="C4" s="57" t="s">
        <v>72</v>
      </c>
      <c r="D4" s="226" t="s">
        <v>347</v>
      </c>
      <c r="E4" s="61" t="s">
        <v>311</v>
      </c>
      <c r="F4" s="526"/>
      <c r="G4" s="474" t="s">
        <v>75</v>
      </c>
    </row>
    <row collapsed="false" customFormat="false" customHeight="false" hidden="false" ht="15.65" outlineLevel="0" r="5">
      <c r="A5" s="527" t="s">
        <v>348</v>
      </c>
      <c r="B5" s="528" t="n">
        <v>35000</v>
      </c>
      <c r="C5" s="78" t="n">
        <f aca="false">ROUND(B5*(1+'Wildberries (РРЦ)'!$D$2),0)</f>
        <v>35000</v>
      </c>
      <c r="D5" s="266" t="n">
        <v>0.56</v>
      </c>
      <c r="E5" s="529" t="n">
        <f aca="false">C5*(1-D5)</f>
        <v>15400</v>
      </c>
      <c r="F5" s="530"/>
      <c r="G5" s="81" t="n">
        <f aca="false">('Малые формы_опт'!B4*(1-'Малые формы_опт'!$D$2)*(1-'Малые формы_опт'!C4))/(IF(AND('Категория(опт)'!$B$6="с НДС"),1,IF(AND('Категория(опт)'!$B$6="без НДС"),1.2,"")))</f>
        <v>9024.5925</v>
      </c>
    </row>
    <row collapsed="false" customFormat="false" customHeight="false" hidden="false" ht="15.65" outlineLevel="0" r="6">
      <c r="A6" s="531" t="s">
        <v>349</v>
      </c>
      <c r="B6" s="532" t="n">
        <v>36250</v>
      </c>
      <c r="C6" s="381" t="n">
        <f aca="false">ROUND(B6*(1+'Wildberries (РРЦ)'!$D$2),0)</f>
        <v>36250</v>
      </c>
      <c r="D6" s="227" t="n">
        <v>0.56</v>
      </c>
      <c r="E6" s="533" t="n">
        <f aca="false">C6*(1-D6)</f>
        <v>15950</v>
      </c>
      <c r="F6" s="534"/>
      <c r="G6" s="91" t="n">
        <f aca="false">('Малые формы_опт'!B7*(1-'Малые формы_опт'!$D$2)*(1-'Малые формы_опт'!C7))/(IF(AND('Категория(опт)'!$B$6="с НДС"),1,IF(AND('Категория(опт)'!$B$6="без НДС"),1.2,"")))</f>
        <v>9919.0575</v>
      </c>
    </row>
    <row collapsed="false" customFormat="false" customHeight="true" hidden="false" ht="26.1" outlineLevel="0" r="7">
      <c r="A7" s="525" t="s">
        <v>350</v>
      </c>
      <c r="B7" s="525"/>
      <c r="C7" s="525"/>
      <c r="D7" s="525"/>
      <c r="E7" s="525"/>
      <c r="F7" s="525"/>
      <c r="G7" s="525"/>
    </row>
    <row collapsed="false" customFormat="false" customHeight="false" hidden="false" ht="58.2" outlineLevel="0" r="8">
      <c r="A8" s="57" t="s">
        <v>351</v>
      </c>
      <c r="B8" s="473" t="s">
        <v>72</v>
      </c>
      <c r="C8" s="57" t="s">
        <v>72</v>
      </c>
      <c r="D8" s="226" t="s">
        <v>347</v>
      </c>
      <c r="E8" s="61" t="s">
        <v>311</v>
      </c>
      <c r="F8" s="526"/>
      <c r="G8" s="474" t="s">
        <v>75</v>
      </c>
    </row>
    <row collapsed="false" customFormat="false" customHeight="false" hidden="false" ht="15.65" outlineLevel="0" r="9">
      <c r="A9" s="527" t="s">
        <v>352</v>
      </c>
      <c r="B9" s="528" t="n">
        <v>6786</v>
      </c>
      <c r="C9" s="78" t="n">
        <f aca="false">ROUND(B9*(1+'Wildberries (РРЦ)'!$D$2),0)</f>
        <v>6786</v>
      </c>
      <c r="D9" s="266" t="n">
        <v>0.2</v>
      </c>
      <c r="E9" s="529" t="n">
        <f aca="false">C9*(1-D9)</f>
        <v>5428.8</v>
      </c>
      <c r="F9" s="530" t="n">
        <v>3613</v>
      </c>
      <c r="G9" s="81" t="n">
        <f aca="false">F9/(IF(AND('Категория(опт)'!$B$6="с НДС"),1,IF(AND('Категория(опт)'!$B$6="без НДС"),1.2,"")))</f>
        <v>3613</v>
      </c>
    </row>
    <row collapsed="false" customFormat="false" customHeight="false" hidden="false" ht="15.65" outlineLevel="0" r="10">
      <c r="A10" s="531" t="s">
        <v>353</v>
      </c>
      <c r="B10" s="532" t="n">
        <v>7075</v>
      </c>
      <c r="C10" s="381" t="n">
        <f aca="false">ROUND(B10*(1+'Wildberries (РРЦ)'!$D$2),0)</f>
        <v>7075</v>
      </c>
      <c r="D10" s="227" t="n">
        <v>0.2</v>
      </c>
      <c r="E10" s="533" t="n">
        <f aca="false">C10*(1-D10)</f>
        <v>5660</v>
      </c>
      <c r="F10" s="534" t="n">
        <v>3773</v>
      </c>
      <c r="G10" s="91" t="n">
        <f aca="false">F10/(IF(AND('Категория(опт)'!$B$6="с НДС"),1,IF(AND('Категория(опт)'!$B$6="без НДС"),1.2,"")))</f>
        <v>3773</v>
      </c>
    </row>
    <row collapsed="false" customFormat="false" customHeight="false" hidden="false" ht="15.65" outlineLevel="0" r="11">
      <c r="A11" s="527" t="s">
        <v>354</v>
      </c>
      <c r="B11" s="528" t="n">
        <v>7679</v>
      </c>
      <c r="C11" s="78" t="n">
        <f aca="false">ROUND(B11*(1+'Wildberries (РРЦ)'!$D$2),0)</f>
        <v>7679</v>
      </c>
      <c r="D11" s="266" t="n">
        <v>0.2</v>
      </c>
      <c r="E11" s="529" t="n">
        <f aca="false">C11*(1-D11)</f>
        <v>6143.2</v>
      </c>
      <c r="F11" s="530" t="n">
        <v>4092</v>
      </c>
      <c r="G11" s="81" t="n">
        <f aca="false">F11/(IF(AND('Категория(опт)'!$B$6="с НДС"),1,IF(AND('Категория(опт)'!$B$6="без НДС"),1.2,"")))</f>
        <v>4092</v>
      </c>
    </row>
    <row collapsed="false" customFormat="false" customHeight="false" hidden="false" ht="15.65" outlineLevel="0" r="12">
      <c r="A12" s="531" t="s">
        <v>355</v>
      </c>
      <c r="B12" s="532" t="n">
        <v>8309</v>
      </c>
      <c r="C12" s="381" t="n">
        <f aca="false">ROUND(B12*(1+'Wildberries (РРЦ)'!$D$2),0)</f>
        <v>8309</v>
      </c>
      <c r="D12" s="227" t="n">
        <v>0.2</v>
      </c>
      <c r="E12" s="533" t="n">
        <f aca="false">C12*(1-D12)</f>
        <v>6647.2</v>
      </c>
      <c r="F12" s="534" t="n">
        <v>4427</v>
      </c>
      <c r="G12" s="91" t="n">
        <f aca="false">F12/(IF(AND('Категория(опт)'!$B$6="с НДС"),1,IF(AND('Категория(опт)'!$B$6="без НДС"),1.2,"")))</f>
        <v>4427</v>
      </c>
    </row>
    <row collapsed="false" customFormat="false" customHeight="false" hidden="false" ht="15.25" outlineLevel="0" r="13">
      <c r="A13" s="3"/>
      <c r="B13" s="50"/>
      <c r="C13" s="50"/>
      <c r="D13" s="3"/>
      <c r="E13" s="50"/>
      <c r="F13" s="50"/>
      <c r="G13" s="50"/>
    </row>
    <row collapsed="false" customFormat="false" customHeight="false" hidden="false" ht="15.25" outlineLevel="0" r="14">
      <c r="A14" s="130" t="str">
        <f aca="false">Контакты!$B$10</f>
        <v>почта для приёма заказов</v>
      </c>
      <c r="B14" s="130"/>
      <c r="C14" s="130"/>
      <c r="D14" s="130"/>
      <c r="E14" s="130"/>
      <c r="F14" s="535"/>
      <c r="G14" s="536" t="str">
        <f aca="false">Контакты!$C$10</f>
        <v>хххх@ххх.ru</v>
      </c>
    </row>
    <row collapsed="false" customFormat="false" customHeight="false" hidden="false" ht="15.25" outlineLevel="0" r="15">
      <c r="A15" s="130" t="str">
        <f aca="false">Контакты!$B$12</f>
        <v>номер телефона службы сервиса</v>
      </c>
      <c r="B15" s="130"/>
      <c r="C15" s="130"/>
      <c r="D15" s="130"/>
      <c r="E15" s="130"/>
      <c r="F15" s="535"/>
      <c r="G15" s="537" t="n">
        <f aca="false">Контакты!$C$12</f>
        <v>8800</v>
      </c>
    </row>
    <row collapsed="false" customFormat="false" customHeight="false" hidden="false" ht="15.25" outlineLevel="0" r="16">
      <c r="A16" s="3"/>
      <c r="B16" s="50"/>
      <c r="C16" s="50"/>
      <c r="D16" s="3"/>
      <c r="E16" s="50"/>
      <c r="F16" s="50"/>
      <c r="G16" s="50"/>
    </row>
    <row collapsed="false" customFormat="false" customHeight="false" hidden="false" ht="15.25" outlineLevel="0" r="17">
      <c r="A17" s="3"/>
      <c r="B17" s="50"/>
      <c r="C17" s="50"/>
      <c r="D17" s="3"/>
      <c r="E17" s="50"/>
      <c r="F17" s="50"/>
      <c r="G17" s="50"/>
    </row>
    <row collapsed="false" customFormat="false" customHeight="false" hidden="false" ht="15.25" outlineLevel="0" r="18">
      <c r="A18" s="3"/>
      <c r="D18" s="3"/>
      <c r="E18" s="50"/>
      <c r="F18" s="50"/>
      <c r="G18" s="50"/>
    </row>
    <row collapsed="false" customFormat="false" customHeight="false" hidden="false" ht="15.25" outlineLevel="0" r="19">
      <c r="A19" s="3"/>
      <c r="D19" s="3"/>
      <c r="E19" s="50"/>
      <c r="F19" s="50"/>
      <c r="G19" s="50"/>
    </row>
  </sheetData>
  <mergeCells count="5">
    <mergeCell ref="A2:G2"/>
    <mergeCell ref="A3:G3"/>
    <mergeCell ref="A7:G7"/>
    <mergeCell ref="A14:E14"/>
    <mergeCell ref="A15:E15"/>
  </mergeCells>
  <hyperlinks>
    <hyperlink display="К СОДЕРЖАНИЮ &gt;&gt;&gt;" location="Содержание!A1" ref="G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B10" activeCellId="0" pane="topLeft" sqref="B10"/>
    </sheetView>
  </sheetViews>
  <sheetFormatPr defaultRowHeight="14.4"/>
  <cols>
    <col collapsed="false" hidden="false" max="1" min="1" style="13" width="21.6632653061224"/>
    <col collapsed="false" hidden="false" max="2" min="2" style="538" width="9.33163265306122"/>
    <col collapsed="false" hidden="false" max="3" min="3" style="539" width="9.33163265306122"/>
    <col collapsed="false" hidden="false" max="4" min="4" style="13" width="13.5510204081633"/>
    <col collapsed="false" hidden="false" max="1025" min="5" style="13" width="9.10714285714286"/>
  </cols>
  <sheetData>
    <row collapsed="false" customFormat="false" customHeight="true" hidden="false" ht="19.5" outlineLevel="0" r="1">
      <c r="A1" s="500" t="s">
        <v>344</v>
      </c>
      <c r="B1" s="500"/>
      <c r="C1" s="500"/>
      <c r="D1" s="32"/>
    </row>
    <row collapsed="false" customFormat="false" customHeight="true" hidden="false" ht="37.5" outlineLevel="0" r="2">
      <c r="A2" s="482" t="s">
        <v>356</v>
      </c>
      <c r="B2" s="482"/>
      <c r="C2" s="482"/>
      <c r="D2" s="190" t="n">
        <f aca="false">IF(AND('Категория(опт)'!$B$1="A+"),0.45,IF(AND('Категория(опт)'!$B$1="A"),0.45,IF(AND('Категория(опт)'!$B$1="B"),0.45,IF(AND('Категория(опт)'!$B$1="C"),0.45,IF(AND('Категория(опт)'!$B$1="D"),0.42,"")))))</f>
        <v>0.45</v>
      </c>
    </row>
    <row collapsed="false" customFormat="false" customHeight="false" hidden="false" ht="30.6" outlineLevel="0" r="3">
      <c r="A3" s="483" t="s">
        <v>336</v>
      </c>
      <c r="B3" s="484" t="s">
        <v>72</v>
      </c>
      <c r="C3" s="540" t="s">
        <v>73</v>
      </c>
      <c r="D3" s="32"/>
    </row>
    <row collapsed="false" customFormat="false" customHeight="false" hidden="false" ht="15" outlineLevel="0" r="4">
      <c r="A4" s="541" t="s">
        <v>345</v>
      </c>
      <c r="B4" s="542" t="n">
        <v>36463</v>
      </c>
      <c r="C4" s="543" t="n">
        <v>0.55</v>
      </c>
      <c r="D4" s="32"/>
    </row>
    <row collapsed="false" customFormat="true" customHeight="true" hidden="false" ht="37.5" outlineLevel="0" r="5" s="32">
      <c r="A5" s="482" t="s">
        <v>357</v>
      </c>
      <c r="B5" s="482"/>
      <c r="C5" s="482"/>
      <c r="D5" s="190" t="n">
        <f aca="false">IF(AND('Категория(опт)'!$B$1="A+"),0.45,IF(AND('Категория(опт)'!$B$1="A"),0.45,IF(AND('Категория(опт)'!$B$1="B"),0.45,IF(AND('Категория(опт)'!$B$1="C"),0.45,IF(AND('Категория(опт)'!$B$1="D"),0.42,"")))))</f>
        <v>0.45</v>
      </c>
    </row>
    <row collapsed="false" customFormat="true" customHeight="false" hidden="false" ht="30.6" outlineLevel="0" r="6" s="32">
      <c r="A6" s="483" t="s">
        <v>336</v>
      </c>
      <c r="B6" s="484" t="s">
        <v>72</v>
      </c>
      <c r="C6" s="540" t="s">
        <v>73</v>
      </c>
    </row>
    <row collapsed="false" customFormat="true" customHeight="false" hidden="false" ht="15" outlineLevel="0" r="7" s="32">
      <c r="A7" s="541" t="s">
        <v>345</v>
      </c>
      <c r="B7" s="542" t="n">
        <v>40077</v>
      </c>
      <c r="C7" s="543" t="n">
        <v>0.55</v>
      </c>
    </row>
    <row collapsed="false" customFormat="true" customHeight="true" hidden="false" ht="37.5" outlineLevel="0" r="8" s="32">
      <c r="A8" s="482" t="s">
        <v>358</v>
      </c>
      <c r="B8" s="482"/>
      <c r="C8" s="482"/>
      <c r="D8" s="190" t="n">
        <f aca="false">IF(AND('Категория(опт)'!$B$1="A+"),0.45,IF(AND('Категория(опт)'!$B$1="A"),0.45,IF(AND('Категория(опт)'!$B$1="B"),0.45,IF(AND('Категория(опт)'!$B$1="C"),0.45,IF(AND('Категория(опт)'!$B$1="D"),0.42,"")))))</f>
        <v>0.45</v>
      </c>
    </row>
    <row collapsed="false" customFormat="true" customHeight="false" hidden="false" ht="30.6" outlineLevel="0" r="9" s="32">
      <c r="A9" s="483" t="s">
        <v>336</v>
      </c>
      <c r="B9" s="484" t="s">
        <v>72</v>
      </c>
      <c r="C9" s="540" t="s">
        <v>73</v>
      </c>
    </row>
    <row collapsed="false" customFormat="true" customHeight="false" hidden="false" ht="15" outlineLevel="0" r="10" s="32">
      <c r="A10" s="541" t="s">
        <v>345</v>
      </c>
      <c r="B10" s="542" t="n">
        <v>42313</v>
      </c>
      <c r="C10" s="543" t="n">
        <v>0.55</v>
      </c>
    </row>
  </sheetData>
  <mergeCells count="4">
    <mergeCell ref="A1:C1"/>
    <mergeCell ref="A2:C2"/>
    <mergeCell ref="A5:C5"/>
    <mergeCell ref="A8:C8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K1" activeCellId="0" pane="topLeft" sqref="K1"/>
    </sheetView>
  </sheetViews>
  <sheetFormatPr defaultRowHeight="20.05"/>
  <cols>
    <col collapsed="false" hidden="false" max="1" min="1" style="544" width="48.0051020408163"/>
    <col collapsed="false" hidden="false" max="2" min="2" style="1" width="35.3316326530612"/>
    <col collapsed="false" hidden="false" max="3" min="3" style="1" width="15"/>
    <col collapsed="false" hidden="true" max="4" min="4" style="545" width="0"/>
    <col collapsed="false" hidden="false" max="5" min="5" style="546" width="15.6581632653061"/>
    <col collapsed="false" hidden="false" max="6" min="6" style="47" width="10.9948979591837"/>
    <col collapsed="false" hidden="false" max="7" min="7" style="47" width="18.6632653061224"/>
    <col collapsed="false" hidden="true" max="8" min="8" style="45" width="0"/>
    <col collapsed="false" hidden="true" max="9" min="9" style="547" width="0"/>
    <col collapsed="false" hidden="false" max="10" min="10" style="33" width="19.9948979591837"/>
    <col collapsed="false" hidden="false" max="11" min="11" style="548" width="18.4387755102041"/>
    <col collapsed="false" hidden="false" max="1022" min="12" style="19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F1" s="49"/>
      <c r="H1" s="53" t="s">
        <v>67</v>
      </c>
      <c r="I1" s="53"/>
      <c r="J1" s="53"/>
    </row>
    <row collapsed="false" customFormat="false" customHeight="true" hidden="false" ht="29.25" outlineLevel="0" r="2">
      <c r="A2" s="55" t="s">
        <v>359</v>
      </c>
      <c r="B2" s="55"/>
      <c r="C2" s="55"/>
      <c r="D2" s="55"/>
      <c r="E2" s="55"/>
      <c r="F2" s="55"/>
      <c r="G2" s="55"/>
      <c r="H2" s="55"/>
      <c r="I2" s="55"/>
      <c r="J2" s="55"/>
    </row>
    <row collapsed="false" customFormat="false" customHeight="true" hidden="false" ht="72.6" outlineLevel="0" r="3">
      <c r="A3" s="56" t="s">
        <v>360</v>
      </c>
      <c r="B3" s="57" t="s">
        <v>70</v>
      </c>
      <c r="C3" s="549" t="s">
        <v>71</v>
      </c>
      <c r="D3" s="550" t="s">
        <v>72</v>
      </c>
      <c r="E3" s="551" t="s">
        <v>72</v>
      </c>
      <c r="F3" s="60" t="s">
        <v>73</v>
      </c>
      <c r="G3" s="61" t="s">
        <v>74</v>
      </c>
      <c r="H3" s="140" t="s">
        <v>75</v>
      </c>
      <c r="I3" s="64" t="s">
        <v>75</v>
      </c>
      <c r="J3" s="64" t="s">
        <v>75</v>
      </c>
    </row>
    <row collapsed="false" customFormat="false" customHeight="true" hidden="false" ht="128.4" outlineLevel="0" r="4">
      <c r="A4" s="552"/>
      <c r="B4" s="229" t="s">
        <v>361</v>
      </c>
      <c r="C4" s="479" t="s">
        <v>362</v>
      </c>
      <c r="D4" s="553" t="n">
        <v>1654</v>
      </c>
      <c r="E4" s="554" t="n">
        <f aca="false">D4</f>
        <v>1654</v>
      </c>
      <c r="F4" s="555" t="n">
        <v>0.4015</v>
      </c>
      <c r="G4" s="88" t="n">
        <f aca="false">E4*(1-F4)</f>
        <v>989.919</v>
      </c>
      <c r="H4" s="556"/>
      <c r="I4" s="557" t="n">
        <v>600</v>
      </c>
      <c r="J4" s="91" t="n">
        <f aca="false">I4/(IF(AND('Категория(опт)'!$B$6="с НДС"),1,IF(AND('Категория(опт)'!$B$6="без НДС"),1.2,"")))</f>
        <v>600</v>
      </c>
    </row>
    <row collapsed="false" customFormat="false" customHeight="true" hidden="false" ht="72.6" outlineLevel="0" r="5">
      <c r="A5" s="56" t="s">
        <v>363</v>
      </c>
      <c r="B5" s="57" t="s">
        <v>70</v>
      </c>
      <c r="C5" s="549" t="s">
        <v>71</v>
      </c>
      <c r="D5" s="550" t="s">
        <v>72</v>
      </c>
      <c r="E5" s="551" t="s">
        <v>72</v>
      </c>
      <c r="F5" s="60" t="s">
        <v>73</v>
      </c>
      <c r="G5" s="61" t="s">
        <v>74</v>
      </c>
      <c r="H5" s="140" t="s">
        <v>75</v>
      </c>
      <c r="I5" s="64" t="s">
        <v>75</v>
      </c>
      <c r="J5" s="64" t="s">
        <v>75</v>
      </c>
    </row>
    <row collapsed="false" customFormat="false" customHeight="true" hidden="false" ht="128.4" outlineLevel="0" r="6">
      <c r="A6" s="552"/>
      <c r="B6" s="229" t="s">
        <v>364</v>
      </c>
      <c r="C6" s="479" t="s">
        <v>362</v>
      </c>
      <c r="D6" s="553" t="n">
        <v>2095</v>
      </c>
      <c r="E6" s="554" t="n">
        <f aca="false">D6</f>
        <v>2095</v>
      </c>
      <c r="F6" s="555" t="n">
        <v>0.499</v>
      </c>
      <c r="G6" s="88" t="n">
        <f aca="false">E6*(1-F6)</f>
        <v>1049.595</v>
      </c>
      <c r="H6" s="556"/>
      <c r="I6" s="557" t="n">
        <v>620</v>
      </c>
      <c r="J6" s="91" t="n">
        <f aca="false">I6/(IF(AND('Категория(опт)'!$B$6="с НДС"),1,IF(AND('Категория(опт)'!$B$6="без НДС"),1.2,"")))</f>
        <v>620</v>
      </c>
    </row>
    <row collapsed="false" customFormat="false" customHeight="true" hidden="false" ht="72.6" outlineLevel="0" r="7">
      <c r="A7" s="56" t="s">
        <v>365</v>
      </c>
      <c r="B7" s="57" t="s">
        <v>70</v>
      </c>
      <c r="C7" s="549" t="s">
        <v>71</v>
      </c>
      <c r="D7" s="550" t="s">
        <v>72</v>
      </c>
      <c r="E7" s="551" t="s">
        <v>72</v>
      </c>
      <c r="F7" s="60" t="s">
        <v>73</v>
      </c>
      <c r="G7" s="61" t="s">
        <v>74</v>
      </c>
      <c r="H7" s="140" t="s">
        <v>75</v>
      </c>
      <c r="I7" s="64" t="s">
        <v>75</v>
      </c>
      <c r="J7" s="64" t="s">
        <v>75</v>
      </c>
    </row>
    <row collapsed="false" customFormat="false" customHeight="true" hidden="false" ht="53.4" outlineLevel="0" r="8">
      <c r="A8" s="558"/>
      <c r="B8" s="142" t="s">
        <v>366</v>
      </c>
      <c r="C8" s="479" t="s">
        <v>362</v>
      </c>
      <c r="D8" s="553" t="n">
        <v>2476</v>
      </c>
      <c r="E8" s="554" t="n">
        <f aca="false">D8</f>
        <v>2476</v>
      </c>
      <c r="F8" s="555" t="n">
        <v>0.58</v>
      </c>
      <c r="G8" s="88" t="n">
        <f aca="false">E8*(1-F8)</f>
        <v>1039.92</v>
      </c>
      <c r="H8" s="556" t="n">
        <f aca="false">(ПОДУШКИ_опт!B2*(1-ПОДУШКИ_опт!$D$1)*(1-ПОДУШКИ_опт!C2))/(IF(AND('Категория(опт)'!$B$6="с НДС"),1,IF(AND('Категория(опт)'!$B$6="без НДС"),1.2,"")))</f>
        <v>842.868</v>
      </c>
      <c r="I8" s="559" t="n">
        <v>577.5</v>
      </c>
      <c r="J8" s="91" t="n">
        <f aca="false">I8/(IF(AND('Категория(опт)'!$B$6="с НДС"),1,IF(AND('Категория(опт)'!$B$6="без НДС"),1.2,"")))</f>
        <v>577.5</v>
      </c>
    </row>
    <row collapsed="false" customFormat="false" customHeight="true" hidden="false" ht="53.4" outlineLevel="0" r="9">
      <c r="A9" s="558"/>
      <c r="B9" s="142"/>
      <c r="C9" s="479" t="s">
        <v>367</v>
      </c>
      <c r="D9" s="553" t="n">
        <v>3867</v>
      </c>
      <c r="E9" s="554" t="n">
        <f aca="false">D9</f>
        <v>3867</v>
      </c>
      <c r="F9" s="555" t="n">
        <v>0.612</v>
      </c>
      <c r="G9" s="95" t="n">
        <f aca="false">E9*(1-F9)</f>
        <v>1500.396</v>
      </c>
      <c r="H9" s="556" t="n">
        <f aca="false">(ПОДУШКИ_опт!B3*(1-ПОДУШКИ_опт!$D$1)*(1-ПОДУШКИ_опт!C3))/(IF(AND('Категория(опт)'!$B$6="с НДС"),1,IF(AND('Категория(опт)'!$B$6="без НДС"),1.2,"")))</f>
        <v>1317.42</v>
      </c>
      <c r="I9" s="559" t="n">
        <v>945</v>
      </c>
      <c r="J9" s="91" t="n">
        <f aca="false">I9/(IF(AND('Категория(опт)'!$B$6="с НДС"),1,IF(AND('Категория(опт)'!$B$6="без НДС"),1.2,"")))</f>
        <v>945</v>
      </c>
    </row>
    <row collapsed="false" customFormat="false" customHeight="true" hidden="false" ht="72.6" outlineLevel="0" r="10">
      <c r="A10" s="56" t="s">
        <v>368</v>
      </c>
      <c r="B10" s="57" t="s">
        <v>70</v>
      </c>
      <c r="C10" s="549" t="s">
        <v>71</v>
      </c>
      <c r="D10" s="550" t="s">
        <v>72</v>
      </c>
      <c r="E10" s="551" t="s">
        <v>72</v>
      </c>
      <c r="F10" s="60" t="s">
        <v>73</v>
      </c>
      <c r="G10" s="61" t="s">
        <v>74</v>
      </c>
      <c r="H10" s="140" t="s">
        <v>75</v>
      </c>
      <c r="I10" s="64" t="s">
        <v>75</v>
      </c>
      <c r="J10" s="64" t="s">
        <v>75</v>
      </c>
    </row>
    <row collapsed="false" customFormat="false" customHeight="true" hidden="false" ht="128.4" outlineLevel="0" r="11">
      <c r="A11" s="552"/>
      <c r="B11" s="229" t="s">
        <v>369</v>
      </c>
      <c r="C11" s="479" t="s">
        <v>370</v>
      </c>
      <c r="D11" s="553" t="n">
        <v>2755</v>
      </c>
      <c r="E11" s="554" t="n">
        <f aca="false">D11</f>
        <v>2755</v>
      </c>
      <c r="F11" s="555" t="n">
        <v>0.47</v>
      </c>
      <c r="G11" s="88" t="n">
        <f aca="false">E11*(1-F11)</f>
        <v>1460.15</v>
      </c>
      <c r="H11" s="556"/>
      <c r="I11" s="559" t="n">
        <v>945</v>
      </c>
      <c r="J11" s="91" t="n">
        <f aca="false">I11/(IF(AND('Категория(опт)'!$B$6="с НДС"),1,IF(AND('Категория(опт)'!$B$6="без НДС"),1.2,"")))</f>
        <v>945</v>
      </c>
    </row>
    <row collapsed="false" customFormat="false" customHeight="true" hidden="false" ht="72.6" outlineLevel="0" r="12">
      <c r="A12" s="56" t="s">
        <v>371</v>
      </c>
      <c r="B12" s="57" t="s">
        <v>70</v>
      </c>
      <c r="C12" s="549" t="s">
        <v>71</v>
      </c>
      <c r="D12" s="550" t="s">
        <v>72</v>
      </c>
      <c r="E12" s="551" t="s">
        <v>72</v>
      </c>
      <c r="F12" s="60" t="s">
        <v>73</v>
      </c>
      <c r="G12" s="61" t="s">
        <v>74</v>
      </c>
      <c r="H12" s="140" t="s">
        <v>75</v>
      </c>
      <c r="I12" s="64" t="s">
        <v>75</v>
      </c>
      <c r="J12" s="64" t="s">
        <v>75</v>
      </c>
    </row>
    <row collapsed="false" customFormat="false" customHeight="true" hidden="false" ht="128.4" outlineLevel="0" r="13">
      <c r="A13" s="552"/>
      <c r="B13" s="229" t="s">
        <v>372</v>
      </c>
      <c r="C13" s="479" t="s">
        <v>373</v>
      </c>
      <c r="D13" s="553" t="n">
        <v>7702</v>
      </c>
      <c r="E13" s="554" t="n">
        <f aca="false">D13</f>
        <v>7702</v>
      </c>
      <c r="F13" s="555" t="n">
        <v>0.7144</v>
      </c>
      <c r="G13" s="88" t="n">
        <f aca="false">E13*(1-F13)</f>
        <v>2199.6912</v>
      </c>
      <c r="H13" s="556" t="n">
        <f aca="false">(ПОДУШКИ_опт!B5*(1-ПОДУШКИ_опт!$D$4)*(1-ПОДУШКИ_опт!C5))/(IF(AND('Категория(опт)'!$B$6="с НДС"),1,IF(AND('Категория(опт)'!$B$6="без НДС"),1.2,"")))</f>
        <v>1846.6366</v>
      </c>
      <c r="I13" s="559" t="n">
        <v>1299.564</v>
      </c>
      <c r="J13" s="91" t="n">
        <f aca="false">I13/(IF(AND('Категория(опт)'!$B$6="с НДС"),1,IF(AND('Категория(опт)'!$B$6="без НДС"),1.2,"")))</f>
        <v>1299.564</v>
      </c>
    </row>
    <row collapsed="false" customFormat="false" customHeight="true" hidden="false" ht="72.6" outlineLevel="0" r="14">
      <c r="A14" s="56" t="s">
        <v>374</v>
      </c>
      <c r="B14" s="57" t="s">
        <v>70</v>
      </c>
      <c r="C14" s="549" t="s">
        <v>71</v>
      </c>
      <c r="D14" s="550" t="s">
        <v>72</v>
      </c>
      <c r="E14" s="551" t="s">
        <v>72</v>
      </c>
      <c r="F14" s="60" t="s">
        <v>73</v>
      </c>
      <c r="G14" s="61" t="s">
        <v>74</v>
      </c>
      <c r="H14" s="140" t="s">
        <v>75</v>
      </c>
      <c r="I14" s="64" t="s">
        <v>75</v>
      </c>
      <c r="J14" s="64" t="s">
        <v>75</v>
      </c>
    </row>
    <row collapsed="false" customFormat="false" customHeight="true" hidden="false" ht="132.6" outlineLevel="0" r="15">
      <c r="A15" s="552"/>
      <c r="B15" s="229" t="s">
        <v>375</v>
      </c>
      <c r="C15" s="479" t="s">
        <v>373</v>
      </c>
      <c r="D15" s="553" t="n">
        <v>7702</v>
      </c>
      <c r="E15" s="554" t="n">
        <f aca="false">D15</f>
        <v>7702</v>
      </c>
      <c r="F15" s="146" t="n">
        <v>0.5456</v>
      </c>
      <c r="G15" s="88" t="n">
        <f aca="false">E15*(1-F15)</f>
        <v>3499.7888</v>
      </c>
      <c r="H15" s="556" t="n">
        <f aca="false">(ПОДУШКИ_опт!B7*(1-ПОДУШКИ_опт!$D$4)*(1-ПОДУШКИ_опт!C7))/(IF(AND('Категория(опт)'!$B$6="с НДС"),1,IF(AND('Категория(опт)'!$B$6="без НДС"),1.2,"")))</f>
        <v>2787.376</v>
      </c>
      <c r="I15" s="560" t="n">
        <v>1995</v>
      </c>
      <c r="J15" s="91" t="n">
        <f aca="false">I15/(IF(AND('Категория(опт)'!$B$6="с НДС"),1,IF(AND('Категория(опт)'!$B$6="без НДС"),1.2,"")))</f>
        <v>1995</v>
      </c>
    </row>
    <row collapsed="false" customFormat="false" customHeight="true" hidden="false" ht="68.4" outlineLevel="0" r="16">
      <c r="A16" s="56" t="s">
        <v>376</v>
      </c>
      <c r="B16" s="57" t="s">
        <v>70</v>
      </c>
      <c r="C16" s="57" t="s">
        <v>71</v>
      </c>
      <c r="D16" s="550" t="s">
        <v>72</v>
      </c>
      <c r="E16" s="551" t="s">
        <v>72</v>
      </c>
      <c r="F16" s="60" t="s">
        <v>73</v>
      </c>
      <c r="G16" s="61" t="s">
        <v>74</v>
      </c>
      <c r="H16" s="140" t="s">
        <v>75</v>
      </c>
      <c r="I16" s="64" t="s">
        <v>75</v>
      </c>
      <c r="J16" s="64" t="s">
        <v>75</v>
      </c>
    </row>
    <row collapsed="false" customFormat="false" customHeight="true" hidden="false" ht="136.5" outlineLevel="0" r="17">
      <c r="A17" s="552"/>
      <c r="B17" s="229" t="s">
        <v>377</v>
      </c>
      <c r="C17" s="85" t="s">
        <v>378</v>
      </c>
      <c r="D17" s="553" t="n">
        <v>1890</v>
      </c>
      <c r="E17" s="554" t="n">
        <f aca="false">D17</f>
        <v>1890</v>
      </c>
      <c r="F17" s="555" t="n">
        <v>0.4235</v>
      </c>
      <c r="G17" s="88" t="n">
        <f aca="false">E17*(1-F17)</f>
        <v>1089.585</v>
      </c>
      <c r="H17" s="556" t="n">
        <f aca="false">(ПОДУШКИ_опт!B9*(1-ПОДУШКИ_опт!D8)*(1-ПОДУШКИ_опт!C9))/(IF(AND('Категория(опт)'!$B$6="с НДС"),1,IF(AND('Категория(опт)'!$B$6="без НДС"),1.2,"")))</f>
        <v>949.3632</v>
      </c>
      <c r="I17" s="559" t="n">
        <v>682.5</v>
      </c>
      <c r="J17" s="91" t="n">
        <f aca="false">I17/(IF(AND('Категория(опт)'!$B$6="с НДС"),1,IF(AND('Категория(опт)'!$B$6="без НДС"),1.2,"")))</f>
        <v>682.5</v>
      </c>
    </row>
    <row collapsed="false" customFormat="false" customHeight="true" hidden="false" ht="68.4" outlineLevel="0" r="18">
      <c r="A18" s="56" t="s">
        <v>379</v>
      </c>
      <c r="B18" s="57" t="s">
        <v>70</v>
      </c>
      <c r="C18" s="57" t="s">
        <v>71</v>
      </c>
      <c r="D18" s="550" t="s">
        <v>72</v>
      </c>
      <c r="E18" s="551" t="s">
        <v>72</v>
      </c>
      <c r="F18" s="60" t="s">
        <v>73</v>
      </c>
      <c r="G18" s="61" t="s">
        <v>74</v>
      </c>
      <c r="H18" s="140" t="s">
        <v>75</v>
      </c>
      <c r="I18" s="64" t="s">
        <v>75</v>
      </c>
      <c r="J18" s="64" t="s">
        <v>75</v>
      </c>
    </row>
    <row collapsed="false" customFormat="false" customHeight="true" hidden="false" ht="136.5" outlineLevel="0" r="19">
      <c r="A19" s="552"/>
      <c r="B19" s="229" t="s">
        <v>380</v>
      </c>
      <c r="C19" s="85" t="s">
        <v>381</v>
      </c>
      <c r="D19" s="553" t="n">
        <v>3936</v>
      </c>
      <c r="E19" s="554" t="n">
        <f aca="false">D19</f>
        <v>3936</v>
      </c>
      <c r="F19" s="555" t="n">
        <v>0.5047</v>
      </c>
      <c r="G19" s="88" t="n">
        <f aca="false">E19*(1-F19)</f>
        <v>1949.5008</v>
      </c>
      <c r="H19" s="556"/>
      <c r="I19" s="559" t="n">
        <v>1039.5</v>
      </c>
      <c r="J19" s="91" t="n">
        <f aca="false">I19/(IF(AND('Категория(опт)'!$B$6="с НДС"),1,IF(AND('Категория(опт)'!$B$6="без НДС"),1.2,"")))</f>
        <v>1039.5</v>
      </c>
    </row>
    <row collapsed="false" customFormat="false" customHeight="true" hidden="false" ht="52.5" outlineLevel="0" r="20">
      <c r="A20" s="56" t="s">
        <v>382</v>
      </c>
      <c r="B20" s="57" t="s">
        <v>70</v>
      </c>
      <c r="C20" s="57" t="s">
        <v>71</v>
      </c>
      <c r="D20" s="550" t="s">
        <v>72</v>
      </c>
      <c r="E20" s="551" t="s">
        <v>72</v>
      </c>
      <c r="F20" s="60" t="s">
        <v>73</v>
      </c>
      <c r="G20" s="61" t="s">
        <v>74</v>
      </c>
      <c r="H20" s="140" t="s">
        <v>75</v>
      </c>
      <c r="I20" s="64" t="s">
        <v>75</v>
      </c>
      <c r="J20" s="64" t="s">
        <v>75</v>
      </c>
    </row>
    <row collapsed="false" customFormat="false" customHeight="true" hidden="false" ht="158.25" outlineLevel="0" r="21">
      <c r="A21" s="552"/>
      <c r="B21" s="229" t="s">
        <v>383</v>
      </c>
      <c r="C21" s="561" t="s">
        <v>384</v>
      </c>
      <c r="D21" s="562" t="n">
        <v>8102</v>
      </c>
      <c r="E21" s="563" t="n">
        <f aca="false">D21</f>
        <v>8102</v>
      </c>
      <c r="F21" s="564" t="n">
        <v>0.747</v>
      </c>
      <c r="G21" s="88" t="n">
        <f aca="false">E21*(1-F21)</f>
        <v>2049.806</v>
      </c>
      <c r="H21" s="556" t="n">
        <f aca="false">(ПОДУШКИ_опт!B13*(1-ПОДУШКИ_опт!D12)*(1-ПОДУШКИ_опт!C13))/(IF(AND('Категория(опт)'!$B$6="с НДС"),1,IF(AND('Категория(опт)'!$B$6="без НДС"),1.2,"")))</f>
        <v>1983.31965</v>
      </c>
      <c r="I21" s="559" t="n">
        <v>1194</v>
      </c>
      <c r="J21" s="91" t="n">
        <f aca="false">I21/(IF(AND('Категория(опт)'!$B$6="с НДС"),1,IF(AND('Категория(опт)'!$B$6="без НДС"),1.2,"")))</f>
        <v>1194</v>
      </c>
      <c r="K21" s="565"/>
    </row>
    <row collapsed="false" customFormat="false" customHeight="true" hidden="false" ht="52.5" outlineLevel="0" r="22">
      <c r="A22" s="56" t="s">
        <v>385</v>
      </c>
      <c r="B22" s="57" t="s">
        <v>70</v>
      </c>
      <c r="C22" s="57" t="s">
        <v>71</v>
      </c>
      <c r="D22" s="550" t="s">
        <v>72</v>
      </c>
      <c r="E22" s="551" t="s">
        <v>72</v>
      </c>
      <c r="F22" s="60" t="s">
        <v>73</v>
      </c>
      <c r="G22" s="61" t="s">
        <v>74</v>
      </c>
      <c r="H22" s="140" t="s">
        <v>75</v>
      </c>
      <c r="I22" s="64" t="s">
        <v>75</v>
      </c>
      <c r="J22" s="64" t="s">
        <v>75</v>
      </c>
    </row>
    <row collapsed="false" customFormat="false" customHeight="true" hidden="false" ht="158.25" outlineLevel="0" r="23">
      <c r="A23" s="552"/>
      <c r="B23" s="229" t="s">
        <v>386</v>
      </c>
      <c r="C23" s="561" t="s">
        <v>387</v>
      </c>
      <c r="D23" s="562" t="n">
        <v>9239</v>
      </c>
      <c r="E23" s="563" t="n">
        <f aca="false">D23</f>
        <v>9239</v>
      </c>
      <c r="F23" s="564" t="n">
        <v>0.4209</v>
      </c>
      <c r="G23" s="88" t="n">
        <f aca="false">E23*(1-F23)</f>
        <v>5350.3049</v>
      </c>
      <c r="H23" s="556" t="n">
        <f aca="false">2280/(IF(AND('Категория(опт)'!$B$6="с НДС"),1,IF(AND('Категория(опт)'!$B$6="без НДС"),1.2,"")))</f>
        <v>2280</v>
      </c>
      <c r="I23" s="559" t="n">
        <v>3097.5</v>
      </c>
      <c r="J23" s="91" t="n">
        <f aca="false">I23/(IF(AND('Категория(опт)'!$B$6="с НДС"),1,IF(AND('Категория(опт)'!$B$6="без НДС"),1.2,"")))</f>
        <v>3097.5</v>
      </c>
      <c r="K23" s="565"/>
    </row>
    <row collapsed="false" customFormat="false" customHeight="true" hidden="false" ht="52.5" outlineLevel="0" r="24">
      <c r="A24" s="56" t="s">
        <v>388</v>
      </c>
      <c r="B24" s="57" t="s">
        <v>70</v>
      </c>
      <c r="C24" s="57" t="s">
        <v>71</v>
      </c>
      <c r="D24" s="550" t="s">
        <v>72</v>
      </c>
      <c r="E24" s="551" t="s">
        <v>72</v>
      </c>
      <c r="F24" s="60" t="s">
        <v>73</v>
      </c>
      <c r="G24" s="61" t="s">
        <v>74</v>
      </c>
      <c r="H24" s="140" t="s">
        <v>75</v>
      </c>
      <c r="I24" s="64" t="s">
        <v>75</v>
      </c>
      <c r="J24" s="64" t="s">
        <v>75</v>
      </c>
    </row>
    <row collapsed="false" customFormat="false" customHeight="true" hidden="false" ht="140.25" outlineLevel="0" r="25">
      <c r="A25" s="552"/>
      <c r="B25" s="229" t="s">
        <v>389</v>
      </c>
      <c r="C25" s="85" t="s">
        <v>384</v>
      </c>
      <c r="D25" s="553" t="n">
        <v>1877</v>
      </c>
      <c r="E25" s="554" t="n">
        <f aca="false">D25</f>
        <v>1877</v>
      </c>
      <c r="F25" s="555" t="n">
        <v>0.1102</v>
      </c>
      <c r="G25" s="88" t="n">
        <f aca="false">E25*(1-F25)</f>
        <v>1670.1546</v>
      </c>
      <c r="H25" s="556" t="n">
        <f aca="false">(ПОДУШКИ_опт!B17*(1-ПОДУШКИ_опт!$D$16)*(1-ПОДУШКИ_опт!C17))/(IF(AND('Категория(опт)'!$B$6="с НДС"),1,IF(AND('Категория(опт)'!$B$6="без НДС"),1.2,"")))</f>
        <v>1075.761</v>
      </c>
      <c r="I25" s="559" t="n">
        <v>892.5</v>
      </c>
      <c r="J25" s="91" t="n">
        <f aca="false">I25/(IF(AND('Категория(опт)'!$B$6="с НДС"),1,IF(AND('Категория(опт)'!$B$6="без НДС"),1.2,"")))</f>
        <v>892.5</v>
      </c>
    </row>
    <row collapsed="false" customFormat="false" customHeight="true" hidden="false" ht="52.5" outlineLevel="0" r="26">
      <c r="A26" s="56" t="s">
        <v>390</v>
      </c>
      <c r="B26" s="57" t="s">
        <v>70</v>
      </c>
      <c r="C26" s="57" t="s">
        <v>71</v>
      </c>
      <c r="D26" s="550" t="s">
        <v>72</v>
      </c>
      <c r="E26" s="551" t="s">
        <v>72</v>
      </c>
      <c r="F26" s="60" t="s">
        <v>73</v>
      </c>
      <c r="G26" s="61" t="s">
        <v>74</v>
      </c>
      <c r="H26" s="140" t="s">
        <v>75</v>
      </c>
      <c r="I26" s="64" t="s">
        <v>75</v>
      </c>
      <c r="J26" s="64" t="s">
        <v>75</v>
      </c>
    </row>
    <row collapsed="false" customFormat="false" customHeight="true" hidden="false" ht="140.25" outlineLevel="0" r="27">
      <c r="A27" s="552"/>
      <c r="B27" s="229" t="s">
        <v>391</v>
      </c>
      <c r="C27" s="85" t="s">
        <v>392</v>
      </c>
      <c r="D27" s="553" t="n">
        <v>6010</v>
      </c>
      <c r="E27" s="554" t="n">
        <f aca="false">D27</f>
        <v>6010</v>
      </c>
      <c r="F27" s="146" t="n">
        <v>0.4476</v>
      </c>
      <c r="G27" s="88" t="n">
        <f aca="false">E27*(1-F27)</f>
        <v>3319.924</v>
      </c>
      <c r="H27" s="556" t="n">
        <f aca="false">(ПОДУШКИ_опт!B23*(1-ПОДУШКИ_опт!$D$18)*(1-ПОДУШКИ_опт!C23))/(IF(AND('Категория(опт)'!$B$6="с НДС"),1,IF(AND('Категория(опт)'!$B$6="без НДС"),1.2,"")))</f>
        <v>3723.3</v>
      </c>
      <c r="I27" s="559" t="n">
        <v>1785</v>
      </c>
      <c r="J27" s="91" t="n">
        <f aca="false">I27/(IF(AND('Категория(опт)'!$B$6="с НДС"),1,IF(AND('Категория(опт)'!$B$6="без НДС"),1.2,"")))</f>
        <v>1785</v>
      </c>
    </row>
    <row collapsed="false" customFormat="false" customHeight="true" hidden="false" ht="52.5" outlineLevel="0" r="28">
      <c r="A28" s="56" t="s">
        <v>393</v>
      </c>
      <c r="B28" s="57" t="s">
        <v>70</v>
      </c>
      <c r="C28" s="57" t="s">
        <v>71</v>
      </c>
      <c r="D28" s="550" t="s">
        <v>72</v>
      </c>
      <c r="E28" s="551" t="s">
        <v>72</v>
      </c>
      <c r="F28" s="60" t="s">
        <v>73</v>
      </c>
      <c r="G28" s="61" t="s">
        <v>74</v>
      </c>
      <c r="H28" s="566" t="s">
        <v>75</v>
      </c>
      <c r="I28" s="64" t="s">
        <v>75</v>
      </c>
      <c r="J28" s="64" t="s">
        <v>75</v>
      </c>
    </row>
    <row collapsed="false" customFormat="false" customHeight="true" hidden="false" ht="54" outlineLevel="0" r="29">
      <c r="A29" s="558"/>
      <c r="B29" s="142" t="s">
        <v>394</v>
      </c>
      <c r="C29" s="561" t="s">
        <v>395</v>
      </c>
      <c r="D29" s="562" t="n">
        <v>5153</v>
      </c>
      <c r="E29" s="563" t="n">
        <f aca="false">D29</f>
        <v>5153</v>
      </c>
      <c r="F29" s="567" t="n">
        <v>0.3227</v>
      </c>
      <c r="G29" s="88" t="n">
        <f aca="false">E29*(1-F29)</f>
        <v>3490.1269</v>
      </c>
      <c r="H29" s="568" t="n">
        <f aca="false">(ПОДУШКИ_опт!B25*(1-ПОДУШКИ_опт!$D$18)*(1-ПОДУШКИ_опт!C25))/(IF(AND('Категория(опт)'!$B$6="с НДС"),1,IF(AND('Категория(опт)'!$B$6="без НДС"),1.2,"")))</f>
        <v>2967.111</v>
      </c>
      <c r="I29" s="559" t="n">
        <v>1870.72011</v>
      </c>
      <c r="J29" s="91" t="n">
        <f aca="false">I29/(IF(AND('Категория(опт)'!$B$6="с НДС"),1,IF(AND('Категория(опт)'!$B$6="без НДС"),1.2,"")))</f>
        <v>1870.72011</v>
      </c>
      <c r="L29" s="218"/>
    </row>
    <row collapsed="false" customFormat="false" customHeight="true" hidden="false" ht="54" outlineLevel="0" r="30">
      <c r="A30" s="558"/>
      <c r="B30" s="142"/>
      <c r="C30" s="93" t="s">
        <v>396</v>
      </c>
      <c r="D30" s="569" t="n">
        <v>5697</v>
      </c>
      <c r="E30" s="570" t="n">
        <f aca="false">D30</f>
        <v>5697</v>
      </c>
      <c r="F30" s="571" t="n">
        <v>0.3874</v>
      </c>
      <c r="G30" s="95" t="n">
        <f aca="false">E30*(1-F30)</f>
        <v>3489.9822</v>
      </c>
      <c r="H30" s="568" t="n">
        <f aca="false">(ПОДУШКИ_опт!B26*(1-ПОДУШКИ_опт!$D$18)*(1-ПОДУШКИ_опт!C26))/(IF(AND('Категория(опт)'!$B$6="с НДС"),1,IF(AND('Категория(опт)'!$B$6="без НДС"),1.2,"")))</f>
        <v>3261.384</v>
      </c>
      <c r="I30" s="559" t="n">
        <v>1908.950085</v>
      </c>
      <c r="J30" s="91" t="n">
        <f aca="false">I30/(IF(AND('Категория(опт)'!$B$6="с НДС"),1,IF(AND('Категория(опт)'!$B$6="без НДС"),1.2,"")))</f>
        <v>1908.950085</v>
      </c>
      <c r="L30" s="218"/>
    </row>
    <row collapsed="false" customFormat="false" customHeight="true" hidden="false" ht="54" outlineLevel="0" r="31">
      <c r="A31" s="558"/>
      <c r="B31" s="142"/>
      <c r="C31" s="85" t="s">
        <v>397</v>
      </c>
      <c r="D31" s="553" t="n">
        <v>6458</v>
      </c>
      <c r="E31" s="554" t="n">
        <f aca="false">D31</f>
        <v>6458</v>
      </c>
      <c r="F31" s="572" t="n">
        <v>0.4596</v>
      </c>
      <c r="G31" s="95" t="n">
        <f aca="false">E31*(1-F31)</f>
        <v>3489.9032</v>
      </c>
      <c r="H31" s="568" t="n">
        <f aca="false">(ПОДУШКИ_опт!B27*(1-ПОДУШКИ_опт!$D$18)*(1-ПОДУШКИ_опт!C27))/(IF(AND('Категория(опт)'!$B$6="с НДС"),1,IF(AND('Категория(опт)'!$B$6="без НДС"),1.2,"")))</f>
        <v>3754.107</v>
      </c>
      <c r="I31" s="559" t="n">
        <v>1908.950085</v>
      </c>
      <c r="J31" s="91" t="n">
        <f aca="false">I31/(IF(AND('Категория(опт)'!$B$6="с НДС"),1,IF(AND('Категория(опт)'!$B$6="без НДС"),1.2,"")))</f>
        <v>1908.950085</v>
      </c>
      <c r="L31" s="218"/>
    </row>
    <row collapsed="false" customFormat="false" customHeight="true" hidden="false" ht="52.5" outlineLevel="0" r="32">
      <c r="A32" s="56" t="s">
        <v>398</v>
      </c>
      <c r="B32" s="57" t="s">
        <v>70</v>
      </c>
      <c r="C32" s="57" t="s">
        <v>71</v>
      </c>
      <c r="D32" s="550" t="s">
        <v>72</v>
      </c>
      <c r="E32" s="551" t="s">
        <v>72</v>
      </c>
      <c r="F32" s="60" t="s">
        <v>73</v>
      </c>
      <c r="G32" s="61" t="s">
        <v>74</v>
      </c>
      <c r="H32" s="140" t="s">
        <v>75</v>
      </c>
      <c r="I32" s="64" t="s">
        <v>75</v>
      </c>
      <c r="J32" s="64" t="s">
        <v>75</v>
      </c>
    </row>
    <row collapsed="false" customFormat="false" customHeight="true" hidden="false" ht="140.25" outlineLevel="0" r="33">
      <c r="A33" s="573"/>
      <c r="B33" s="142" t="s">
        <v>399</v>
      </c>
      <c r="C33" s="85" t="s">
        <v>378</v>
      </c>
      <c r="D33" s="553" t="n">
        <v>8080</v>
      </c>
      <c r="E33" s="554" t="n">
        <f aca="false">D33</f>
        <v>8080</v>
      </c>
      <c r="F33" s="227" t="n">
        <v>0.59</v>
      </c>
      <c r="G33" s="88" t="n">
        <f aca="false">E33*(1-F33)</f>
        <v>3312.8</v>
      </c>
      <c r="H33" s="556" t="n">
        <f aca="false">(ПОДУШКИ_опт!B29*(1-ПОДУШКИ_опт!$D$18)*(1-ПОДУШКИ_опт!C29))/(IF(AND('Категория(опт)'!$B$6="с НДС"),1,IF(AND('Категория(опт)'!$B$6="без НДС"),1.2,"")))</f>
        <v>2381.51718</v>
      </c>
      <c r="I33" s="559" t="n">
        <v>1730</v>
      </c>
      <c r="J33" s="91" t="n">
        <f aca="false">I33/(IF(AND('Категория(опт)'!$B$6="с НДС"),1,IF(AND('Категория(опт)'!$B$6="без НДС"),1.2,"")))</f>
        <v>1730</v>
      </c>
    </row>
    <row collapsed="false" customFormat="false" customHeight="true" hidden="false" ht="72.6" outlineLevel="0" r="34">
      <c r="A34" s="56" t="s">
        <v>400</v>
      </c>
      <c r="B34" s="57" t="s">
        <v>70</v>
      </c>
      <c r="C34" s="57" t="s">
        <v>71</v>
      </c>
      <c r="D34" s="550" t="s">
        <v>72</v>
      </c>
      <c r="E34" s="551" t="s">
        <v>72</v>
      </c>
      <c r="F34" s="60" t="s">
        <v>73</v>
      </c>
      <c r="G34" s="61" t="s">
        <v>74</v>
      </c>
      <c r="H34" s="566" t="s">
        <v>75</v>
      </c>
      <c r="I34" s="64" t="s">
        <v>75</v>
      </c>
      <c r="J34" s="64" t="s">
        <v>75</v>
      </c>
    </row>
    <row collapsed="false" customFormat="false" customHeight="true" hidden="false" ht="47.4" outlineLevel="0" r="35">
      <c r="A35" s="558"/>
      <c r="B35" s="229" t="s">
        <v>401</v>
      </c>
      <c r="C35" s="561" t="s">
        <v>402</v>
      </c>
      <c r="D35" s="553" t="n">
        <v>5513</v>
      </c>
      <c r="E35" s="563" t="n">
        <f aca="false">D35</f>
        <v>5513</v>
      </c>
      <c r="F35" s="567" t="n">
        <v>0.367</v>
      </c>
      <c r="G35" s="88" t="n">
        <f aca="false">E35*(1-F35)</f>
        <v>3489.729</v>
      </c>
      <c r="H35" s="568" t="n">
        <f aca="false">(ПОДУШКИ_опт!B31*(1-ПОДУШКИ_опт!$D$18)*(1-ПОДУШКИ_опт!C31))/(IF(AND('Категория(опт)'!$B$6="с НДС"),1,IF(AND('Категория(опт)'!$B$6="без НДС"),1.2,"")))</f>
        <v>0</v>
      </c>
      <c r="I35" s="574" t="n">
        <v>1990</v>
      </c>
      <c r="J35" s="91" t="n">
        <f aca="false">I35/(IF(AND('Категория(опт)'!$B$6="с НДС"),1,IF(AND('Категория(опт)'!$B$6="без НДС"),1.2,"")))</f>
        <v>1990</v>
      </c>
      <c r="L35" s="218"/>
    </row>
    <row collapsed="false" customFormat="false" customHeight="true" hidden="false" ht="47.4" outlineLevel="0" r="36">
      <c r="A36" s="558"/>
      <c r="B36" s="229" t="s">
        <v>403</v>
      </c>
      <c r="C36" s="93" t="s">
        <v>404</v>
      </c>
      <c r="D36" s="553" t="n">
        <v>5513</v>
      </c>
      <c r="E36" s="570" t="n">
        <f aca="false">D36</f>
        <v>5513</v>
      </c>
      <c r="F36" s="571" t="n">
        <v>0.367</v>
      </c>
      <c r="G36" s="95" t="n">
        <f aca="false">E36*(1-F36)</f>
        <v>3489.729</v>
      </c>
      <c r="H36" s="568" t="n">
        <f aca="false">(ПОДУШКИ_опт!B32*(1-ПОДУШКИ_опт!$D$18)*(1-ПОДУШКИ_опт!C32))/(IF(AND('Категория(опт)'!$B$6="с НДС"),1,IF(AND('Категория(опт)'!$B$6="без НДС"),1.2,"")))</f>
        <v>0</v>
      </c>
      <c r="I36" s="574" t="n">
        <v>1990</v>
      </c>
      <c r="J36" s="91" t="n">
        <f aca="false">I36/(IF(AND('Категория(опт)'!$B$6="с НДС"),1,IF(AND('Категория(опт)'!$B$6="без НДС"),1.2,"")))</f>
        <v>1990</v>
      </c>
      <c r="L36" s="218"/>
    </row>
    <row collapsed="false" customFormat="false" customHeight="true" hidden="false" ht="47.4" outlineLevel="0" r="37">
      <c r="A37" s="558"/>
      <c r="B37" s="142" t="s">
        <v>405</v>
      </c>
      <c r="C37" s="85" t="s">
        <v>406</v>
      </c>
      <c r="D37" s="562" t="n">
        <v>5513</v>
      </c>
      <c r="E37" s="554" t="n">
        <f aca="false">D37</f>
        <v>5513</v>
      </c>
      <c r="F37" s="572" t="n">
        <v>0.367</v>
      </c>
      <c r="G37" s="95" t="n">
        <f aca="false">E37*(1-F37)</f>
        <v>3489.729</v>
      </c>
      <c r="H37" s="568" t="n">
        <f aca="false">(ПОДУШКИ_опт!B33*(1-ПОДУШКИ_опт!$D$18)*(1-ПОДУШКИ_опт!C33))/(IF(AND('Категория(опт)'!$B$6="с НДС"),1,IF(AND('Категория(опт)'!$B$6="без НДС"),1.2,"")))</f>
        <v>0</v>
      </c>
      <c r="I37" s="574" t="n">
        <v>1990</v>
      </c>
      <c r="J37" s="91" t="n">
        <f aca="false">I37/(IF(AND('Категория(опт)'!$B$6="с НДС"),1,IF(AND('Категория(опт)'!$B$6="без НДС"),1.2,"")))</f>
        <v>1990</v>
      </c>
      <c r="L37" s="218"/>
    </row>
    <row collapsed="false" customFormat="false" customHeight="true" hidden="false" ht="52.5" outlineLevel="0" r="38">
      <c r="A38" s="56" t="s">
        <v>407</v>
      </c>
      <c r="B38" s="57" t="s">
        <v>70</v>
      </c>
      <c r="C38" s="57" t="s">
        <v>71</v>
      </c>
      <c r="D38" s="550" t="s">
        <v>72</v>
      </c>
      <c r="E38" s="551" t="s">
        <v>72</v>
      </c>
      <c r="F38" s="60" t="s">
        <v>73</v>
      </c>
      <c r="G38" s="61" t="s">
        <v>74</v>
      </c>
      <c r="H38" s="140" t="s">
        <v>75</v>
      </c>
      <c r="I38" s="64" t="s">
        <v>75</v>
      </c>
      <c r="J38" s="64" t="s">
        <v>75</v>
      </c>
    </row>
    <row collapsed="false" customFormat="false" customHeight="true" hidden="false" ht="140.25" outlineLevel="0" r="39">
      <c r="A39" s="573"/>
      <c r="B39" s="142" t="s">
        <v>408</v>
      </c>
      <c r="C39" s="85" t="s">
        <v>409</v>
      </c>
      <c r="D39" s="553" t="n">
        <v>7859</v>
      </c>
      <c r="E39" s="554" t="n">
        <f aca="false">D39</f>
        <v>7859</v>
      </c>
      <c r="F39" s="555" t="n">
        <v>0.5</v>
      </c>
      <c r="G39" s="88" t="n">
        <f aca="false">E39*(1-F39)</f>
        <v>3929.5</v>
      </c>
      <c r="H39" s="556" t="n">
        <f aca="false">(ПОДУШКИ_опт!B29*(1-ПОДУШКИ_опт!$D$28)*(1-ПОДУШКИ_опт!C29))/(IF(AND('Категория(опт)'!$B$6="с НДС"),1,IF(AND('Категория(опт)'!$B$6="без НДС"),1.2,"")))</f>
        <v>2230.30974</v>
      </c>
      <c r="I39" s="575" t="n">
        <f aca="false">H39</f>
        <v>2230.30974</v>
      </c>
      <c r="J39" s="91" t="n">
        <f aca="false">I39</f>
        <v>2230.30974</v>
      </c>
    </row>
    <row collapsed="false" customFormat="false" customHeight="true" hidden="false" ht="52.5" outlineLevel="0" r="40">
      <c r="A40" s="56" t="s">
        <v>410</v>
      </c>
      <c r="B40" s="57" t="s">
        <v>70</v>
      </c>
      <c r="C40" s="57" t="s">
        <v>71</v>
      </c>
      <c r="D40" s="550" t="s">
        <v>72</v>
      </c>
      <c r="E40" s="551" t="s">
        <v>72</v>
      </c>
      <c r="F40" s="60" t="s">
        <v>73</v>
      </c>
      <c r="G40" s="61" t="s">
        <v>74</v>
      </c>
      <c r="H40" s="140" t="s">
        <v>75</v>
      </c>
      <c r="I40" s="64" t="s">
        <v>75</v>
      </c>
      <c r="J40" s="64" t="s">
        <v>75</v>
      </c>
    </row>
    <row collapsed="false" customFormat="false" customHeight="true" hidden="false" ht="140.25" outlineLevel="0" r="41">
      <c r="A41" s="573"/>
      <c r="B41" s="142" t="s">
        <v>411</v>
      </c>
      <c r="C41" s="85" t="s">
        <v>412</v>
      </c>
      <c r="D41" s="553" t="n">
        <v>6703</v>
      </c>
      <c r="E41" s="554" t="n">
        <f aca="false">D41</f>
        <v>6703</v>
      </c>
      <c r="F41" s="555" t="n">
        <v>0.219</v>
      </c>
      <c r="G41" s="88" t="n">
        <f aca="false">E41*(1-F41)</f>
        <v>5235.043</v>
      </c>
      <c r="H41" s="556"/>
      <c r="I41" s="575" t="n">
        <v>2940</v>
      </c>
      <c r="J41" s="91" t="n">
        <f aca="false">I41</f>
        <v>2940</v>
      </c>
    </row>
    <row collapsed="false" customFormat="false" customHeight="true" hidden="false" ht="52.5" outlineLevel="0" r="42">
      <c r="A42" s="56" t="s">
        <v>413</v>
      </c>
      <c r="B42" s="57" t="s">
        <v>70</v>
      </c>
      <c r="C42" s="57" t="s">
        <v>71</v>
      </c>
      <c r="D42" s="550" t="s">
        <v>72</v>
      </c>
      <c r="E42" s="551" t="s">
        <v>72</v>
      </c>
      <c r="F42" s="60" t="s">
        <v>73</v>
      </c>
      <c r="G42" s="61" t="s">
        <v>74</v>
      </c>
      <c r="H42" s="140" t="s">
        <v>75</v>
      </c>
      <c r="I42" s="64" t="s">
        <v>75</v>
      </c>
      <c r="J42" s="64" t="s">
        <v>75</v>
      </c>
    </row>
    <row collapsed="false" customFormat="false" customHeight="true" hidden="false" ht="140.25" outlineLevel="0" r="43">
      <c r="A43" s="573"/>
      <c r="B43" s="116" t="s">
        <v>414</v>
      </c>
      <c r="C43" s="85" t="s">
        <v>378</v>
      </c>
      <c r="D43" s="553" t="n">
        <v>2430</v>
      </c>
      <c r="E43" s="554" t="n">
        <f aca="false">D43</f>
        <v>2430</v>
      </c>
      <c r="F43" s="555" t="n">
        <v>0.461</v>
      </c>
      <c r="G43" s="88" t="n">
        <f aca="false">E43*(1-F43)</f>
        <v>1309.77</v>
      </c>
      <c r="H43" s="556"/>
      <c r="I43" s="575" t="n">
        <v>838</v>
      </c>
      <c r="J43" s="91" t="n">
        <f aca="false">I43</f>
        <v>838</v>
      </c>
    </row>
    <row collapsed="false" customFormat="false" customHeight="true" hidden="false" ht="52.5" outlineLevel="0" r="44">
      <c r="A44" s="56" t="s">
        <v>415</v>
      </c>
      <c r="B44" s="57" t="s">
        <v>70</v>
      </c>
      <c r="C44" s="57" t="s">
        <v>71</v>
      </c>
      <c r="D44" s="550" t="s">
        <v>72</v>
      </c>
      <c r="E44" s="551" t="s">
        <v>72</v>
      </c>
      <c r="F44" s="60" t="s">
        <v>73</v>
      </c>
      <c r="G44" s="61" t="s">
        <v>74</v>
      </c>
      <c r="H44" s="140" t="s">
        <v>75</v>
      </c>
      <c r="I44" s="64" t="s">
        <v>75</v>
      </c>
      <c r="J44" s="64" t="s">
        <v>75</v>
      </c>
    </row>
    <row collapsed="false" customFormat="false" customHeight="true" hidden="false" ht="140.25" outlineLevel="0" r="45">
      <c r="A45" s="573"/>
      <c r="B45" s="116" t="s">
        <v>416</v>
      </c>
      <c r="C45" s="85" t="s">
        <v>378</v>
      </c>
      <c r="D45" s="553" t="n">
        <v>5741</v>
      </c>
      <c r="E45" s="554" t="n">
        <f aca="false">D45</f>
        <v>5741</v>
      </c>
      <c r="F45" s="555" t="n">
        <v>0.6552</v>
      </c>
      <c r="G45" s="88" t="n">
        <f aca="false">E45*(1-F45)</f>
        <v>1979.4968</v>
      </c>
      <c r="H45" s="556"/>
      <c r="I45" s="575" t="n">
        <v>1260</v>
      </c>
      <c r="J45" s="91" t="n">
        <f aca="false">I45</f>
        <v>1260</v>
      </c>
    </row>
    <row collapsed="false" customFormat="false" customHeight="false" hidden="false" ht="20.05" outlineLevel="0" r="46">
      <c r="A46" s="576"/>
      <c r="B46" s="3"/>
      <c r="C46" s="3"/>
      <c r="D46" s="577"/>
      <c r="E46" s="578"/>
      <c r="F46" s="49"/>
      <c r="G46" s="49"/>
      <c r="J46" s="50"/>
    </row>
    <row collapsed="false" customFormat="false" customHeight="false" hidden="false" ht="15.25" outlineLevel="0" r="47">
      <c r="A47" s="130" t="str">
        <f aca="false">Контакты!$B$10</f>
        <v>почта для приёма заказов</v>
      </c>
      <c r="B47" s="131" t="str">
        <f aca="false">Контакты!$C$10</f>
        <v>хххх@ххх.ru</v>
      </c>
      <c r="C47" s="3"/>
      <c r="D47" s="577"/>
      <c r="E47" s="578"/>
      <c r="F47" s="49"/>
      <c r="G47" s="49"/>
      <c r="J47" s="50"/>
    </row>
    <row collapsed="false" customFormat="false" customHeight="false" hidden="false" ht="15.25" outlineLevel="0" r="48">
      <c r="A48" s="130" t="str">
        <f aca="false">Контакты!$B$12</f>
        <v>номер телефона службы сервиса</v>
      </c>
      <c r="B48" s="131" t="n">
        <f aca="false">Контакты!$C$12</f>
        <v>8800</v>
      </c>
      <c r="C48" s="3"/>
      <c r="D48" s="577"/>
      <c r="E48" s="578"/>
      <c r="F48" s="49"/>
      <c r="G48" s="49"/>
      <c r="J48" s="50"/>
    </row>
    <row collapsed="false" customFormat="false" customHeight="false" hidden="false" ht="20.05" outlineLevel="0" r="49">
      <c r="A49" s="576"/>
      <c r="B49" s="3"/>
      <c r="C49" s="3"/>
      <c r="D49" s="577"/>
      <c r="E49" s="578"/>
      <c r="F49" s="49"/>
      <c r="G49" s="49"/>
      <c r="J49" s="50"/>
    </row>
  </sheetData>
  <mergeCells count="7">
    <mergeCell ref="H1:J1"/>
    <mergeCell ref="A2:J2"/>
    <mergeCell ref="A8:A9"/>
    <mergeCell ref="B8:B9"/>
    <mergeCell ref="A29:A31"/>
    <mergeCell ref="B29:B31"/>
    <mergeCell ref="A35:A37"/>
  </mergeCells>
  <hyperlinks>
    <hyperlink display="К СОДЕРЖАНИЮ &gt;&gt;&gt;" location="Содержание!A1" ref="H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15" man="true" max="16383" min="0"/>
  </rowBreak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29"/>
  <sheetViews>
    <sheetView colorId="64" defaultGridColor="true" rightToLeft="false" showFormulas="false" showGridLines="true" showOutlineSymbols="true" showRowColHeaders="true" showZeros="true" tabSelected="false" topLeftCell="A16" view="pageBreakPreview" windowProtection="false" workbookViewId="0" zoomScale="70" zoomScaleNormal="100" zoomScalePageLayoutView="70">
      <selection activeCell="C29" activeCellId="0" pane="topLeft" sqref="C29"/>
    </sheetView>
  </sheetViews>
  <sheetFormatPr defaultRowHeight="21"/>
  <cols>
    <col collapsed="false" hidden="false" max="1" min="1" style="544" width="48.0051020408163"/>
    <col collapsed="false" hidden="false" max="2" min="2" style="1" width="16.5612244897959"/>
    <col collapsed="false" hidden="false" max="3" min="3" style="92" width="10"/>
    <col collapsed="false" hidden="false" max="4" min="4" style="19" width="18.5561224489796"/>
    <col collapsed="false" hidden="false" max="1025" min="5" style="19" width="9.10714285714286"/>
  </cols>
  <sheetData>
    <row collapsed="false" customFormat="false" customHeight="true" hidden="false" ht="52.5" outlineLevel="0" r="1">
      <c r="A1" s="579" t="s">
        <v>365</v>
      </c>
      <c r="B1" s="580" t="s">
        <v>72</v>
      </c>
      <c r="C1" s="581" t="s">
        <v>73</v>
      </c>
      <c r="D1" s="582" t="n">
        <f aca="false">IF(AND('Категория(опт)'!$B$1="A+"),0.52,IF(AND('Категория(опт)'!$B$1="A"),0.5,IF(AND('Категория(опт)'!$B$1="B"),0.49,IF(AND('Категория(опт)'!$B$1="C"),0.48,IF(AND('Категория(опт)'!$B$1="D"),0.48,"")))))</f>
        <v>0.48</v>
      </c>
    </row>
    <row collapsed="false" customFormat="false" customHeight="false" hidden="false" ht="21" outlineLevel="0" r="2">
      <c r="A2" s="583" t="s">
        <v>417</v>
      </c>
      <c r="B2" s="584" t="n">
        <v>1801</v>
      </c>
      <c r="C2" s="585" t="n">
        <v>0.1</v>
      </c>
    </row>
    <row collapsed="false" customFormat="false" customHeight="false" hidden="false" ht="21.6" outlineLevel="0" r="3">
      <c r="A3" s="552" t="s">
        <v>418</v>
      </c>
      <c r="B3" s="584" t="n">
        <v>2815</v>
      </c>
      <c r="C3" s="585" t="n">
        <v>0.1</v>
      </c>
    </row>
    <row collapsed="false" customFormat="false" customHeight="true" hidden="false" ht="52.5" outlineLevel="0" r="4">
      <c r="A4" s="586" t="s">
        <v>419</v>
      </c>
      <c r="B4" s="580" t="s">
        <v>72</v>
      </c>
      <c r="C4" s="581" t="s">
        <v>73</v>
      </c>
      <c r="D4" s="582" t="n">
        <f aca="false">IF(AND('Категория(опт)'!$B$1="A+"),0.52,IF(AND('Категория(опт)'!$B$1="A"),0.5,IF(AND('Категория(опт)'!$B$1="B"),0.48,IF(AND('Категория(опт)'!$B$1="C"),0.47,IF(AND('Категория(опт)'!$B$1="D"),0.47,"")))))</f>
        <v>0.47</v>
      </c>
    </row>
    <row collapsed="false" customFormat="false" customHeight="true" hidden="false" ht="103.5" outlineLevel="0" r="5">
      <c r="A5" s="583"/>
      <c r="B5" s="587" t="n">
        <v>6574</v>
      </c>
      <c r="C5" s="588" t="n">
        <v>0.47</v>
      </c>
    </row>
    <row collapsed="false" customFormat="false" customHeight="true" hidden="false" ht="52.5" outlineLevel="0" r="6">
      <c r="A6" s="589" t="s">
        <v>420</v>
      </c>
      <c r="B6" s="580" t="s">
        <v>72</v>
      </c>
      <c r="C6" s="581" t="s">
        <v>73</v>
      </c>
      <c r="D6" s="590"/>
    </row>
    <row collapsed="false" customFormat="false" customHeight="true" hidden="false" ht="103.5" outlineLevel="0" r="7">
      <c r="A7" s="583"/>
      <c r="B7" s="587" t="n">
        <v>6574</v>
      </c>
      <c r="C7" s="591" t="n">
        <v>0.2</v>
      </c>
      <c r="D7" s="592"/>
    </row>
    <row collapsed="false" customFormat="false" customHeight="true" hidden="false" ht="52.5" outlineLevel="0" r="8">
      <c r="A8" s="586" t="s">
        <v>421</v>
      </c>
      <c r="B8" s="580" t="s">
        <v>72</v>
      </c>
      <c r="C8" s="581" t="s">
        <v>73</v>
      </c>
      <c r="D8" s="582" t="n">
        <f aca="false">IF(AND('Категория(опт)'!$B$1="A+"),0.52,IF(AND('Категория(опт)'!$B$1="A"),0.5,IF(AND('Категория(опт)'!$B$1="B"),0.48,IF(AND('Категория(опт)'!$B$1="C"),0.46,""))))</f>
        <v>0.46</v>
      </c>
    </row>
    <row collapsed="false" customFormat="false" customHeight="true" hidden="false" ht="103.5" outlineLevel="0" r="9">
      <c r="A9" s="583"/>
      <c r="B9" s="587" t="n">
        <v>2624</v>
      </c>
      <c r="C9" s="588" t="n">
        <v>0.33</v>
      </c>
    </row>
    <row collapsed="false" customFormat="false" customHeight="true" hidden="false" ht="52.5" outlineLevel="0" r="10">
      <c r="A10" s="579" t="s">
        <v>422</v>
      </c>
      <c r="B10" s="580" t="s">
        <v>72</v>
      </c>
      <c r="C10" s="581" t="s">
        <v>73</v>
      </c>
      <c r="D10" s="582" t="n">
        <f aca="false">IF(AND('Категория(опт)'!$B$1="A+"),0.52,IF(AND('Категория(опт)'!$B$1="A"),0.5,IF(AND('Категория(опт)'!$B$1="B"),0.48,IF(AND('Категория(опт)'!$B$1="C"),0.46,""))))</f>
        <v>0.46</v>
      </c>
    </row>
    <row collapsed="false" customFormat="false" customHeight="true" hidden="false" ht="103.5" outlineLevel="0" r="11">
      <c r="A11" s="583"/>
      <c r="B11" s="593" t="n">
        <v>3471</v>
      </c>
      <c r="C11" s="594" t="n">
        <v>0.1</v>
      </c>
    </row>
    <row collapsed="false" customFormat="false" customHeight="true" hidden="false" ht="52.5" outlineLevel="0" r="12">
      <c r="A12" s="586" t="s">
        <v>382</v>
      </c>
      <c r="B12" s="580" t="s">
        <v>72</v>
      </c>
      <c r="C12" s="595" t="s">
        <v>73</v>
      </c>
      <c r="D12" s="582" t="n">
        <f aca="false">IF(AND('Категория(опт)'!$B$1="A+"),0.52,IF(AND('Категория(опт)'!$B$1="A"),0.47,IF(AND('Категория(опт)'!$B$1="B"),0.43,IF(AND('Категория(опт)'!$B$1="C"),0.385,""))))</f>
        <v>0.385</v>
      </c>
    </row>
    <row collapsed="false" customFormat="false" customHeight="true" hidden="false" ht="103.5" outlineLevel="0" r="13">
      <c r="A13" s="596"/>
      <c r="B13" s="597" t="n">
        <v>8269</v>
      </c>
      <c r="C13" s="60" t="n">
        <v>0.61</v>
      </c>
    </row>
    <row collapsed="false" customFormat="false" customHeight="true" hidden="false" ht="52.5" outlineLevel="0" r="14">
      <c r="A14" s="586"/>
      <c r="B14" s="580" t="s">
        <v>72</v>
      </c>
      <c r="C14" s="595" t="s">
        <v>73</v>
      </c>
      <c r="D14" s="582"/>
    </row>
    <row collapsed="false" customFormat="false" customHeight="true" hidden="false" ht="103.5" outlineLevel="0" r="15">
      <c r="A15" s="596"/>
      <c r="B15" s="598"/>
      <c r="C15" s="60"/>
    </row>
    <row collapsed="false" customFormat="false" customHeight="false" hidden="false" ht="29.4" outlineLevel="0" r="16">
      <c r="A16" s="579" t="s">
        <v>388</v>
      </c>
      <c r="B16" s="580" t="s">
        <v>72</v>
      </c>
      <c r="C16" s="581" t="s">
        <v>73</v>
      </c>
      <c r="D16" s="582" t="n">
        <f aca="false">IF(AND('Категория(опт)'!$B$1="A+"),0.49,IF(AND('Категория(опт)'!$B$1="A"),0.47,IF(AND('Категория(опт)'!$B$1="B"),0.45,IF(AND('Категория(опт)'!$B$1="C"),0.43,""))))</f>
        <v>0.43</v>
      </c>
    </row>
    <row collapsed="false" customFormat="false" customHeight="false" hidden="false" ht="21.6" outlineLevel="0" r="17">
      <c r="A17" s="583"/>
      <c r="B17" s="599" t="n">
        <v>2097</v>
      </c>
      <c r="C17" s="600" t="n">
        <v>0.1</v>
      </c>
    </row>
    <row collapsed="false" customFormat="false" customHeight="false" hidden="false" ht="29.4" outlineLevel="0" r="18">
      <c r="A18" s="579" t="s">
        <v>423</v>
      </c>
      <c r="B18" s="580" t="s">
        <v>72</v>
      </c>
      <c r="C18" s="595" t="s">
        <v>73</v>
      </c>
      <c r="D18" s="582" t="n">
        <f aca="false">IF(AND('Категория(опт)'!$B$1="A+"),0.49,IF(AND('Категория(опт)'!$B$1="A"),0.45,IF(AND('Категория(опт)'!$B$1="B"),0.41,IF(AND('Категория(опт)'!$B$1="C"),0.37,""))))</f>
        <v>0.37</v>
      </c>
    </row>
    <row collapsed="false" customFormat="false" customHeight="false" hidden="false" ht="21.6" outlineLevel="0" r="19">
      <c r="A19" s="583"/>
      <c r="B19" s="601" t="n">
        <v>1818</v>
      </c>
      <c r="C19" s="602" t="n">
        <v>0.17</v>
      </c>
    </row>
    <row collapsed="false" customFormat="false" customHeight="false" hidden="false" ht="28.8" outlineLevel="0" r="20">
      <c r="A20" s="579" t="s">
        <v>424</v>
      </c>
      <c r="B20" s="580" t="s">
        <v>72</v>
      </c>
      <c r="C20" s="581" t="s">
        <v>73</v>
      </c>
    </row>
    <row collapsed="false" customFormat="false" customHeight="false" hidden="false" ht="21.6" outlineLevel="0" r="21">
      <c r="A21" s="583"/>
      <c r="B21" s="601" t="n">
        <v>3259</v>
      </c>
      <c r="C21" s="602" t="n">
        <v>0.15</v>
      </c>
    </row>
    <row collapsed="false" customFormat="false" customHeight="false" hidden="false" ht="28.8" outlineLevel="0" r="22">
      <c r="A22" s="579" t="s">
        <v>425</v>
      </c>
      <c r="B22" s="580" t="s">
        <v>72</v>
      </c>
      <c r="C22" s="581" t="s">
        <v>73</v>
      </c>
    </row>
    <row collapsed="false" customFormat="false" customHeight="false" hidden="false" ht="21.6" outlineLevel="0" r="23">
      <c r="A23" s="583"/>
      <c r="B23" s="599" t="n">
        <v>5910</v>
      </c>
      <c r="C23" s="600" t="n">
        <v>0</v>
      </c>
    </row>
    <row collapsed="false" customFormat="false" customHeight="false" hidden="false" ht="28.8" outlineLevel="0" r="24">
      <c r="A24" s="586" t="s">
        <v>393</v>
      </c>
      <c r="B24" s="580" t="s">
        <v>72</v>
      </c>
      <c r="C24" s="581" t="s">
        <v>73</v>
      </c>
    </row>
    <row collapsed="false" customFormat="false" customHeight="false" hidden="false" ht="15.6" outlineLevel="0" r="25">
      <c r="A25" s="603"/>
      <c r="B25" s="599" t="n">
        <v>5233</v>
      </c>
      <c r="C25" s="60" t="n">
        <v>0.1</v>
      </c>
    </row>
    <row collapsed="false" customFormat="false" customHeight="false" hidden="false" ht="15.6" outlineLevel="0" r="26">
      <c r="A26" s="603"/>
      <c r="B26" s="599" t="n">
        <v>5752</v>
      </c>
      <c r="C26" s="60" t="n">
        <v>0.1</v>
      </c>
    </row>
    <row collapsed="false" customFormat="false" customHeight="false" hidden="false" ht="16.2" outlineLevel="0" r="27">
      <c r="A27" s="603"/>
      <c r="B27" s="599" t="n">
        <v>6621</v>
      </c>
      <c r="C27" s="60" t="n">
        <v>0.1</v>
      </c>
    </row>
    <row collapsed="false" customFormat="false" customHeight="false" hidden="false" ht="29.4" outlineLevel="0" r="28">
      <c r="A28" s="579" t="s">
        <v>407</v>
      </c>
      <c r="B28" s="580" t="s">
        <v>72</v>
      </c>
      <c r="C28" s="581" t="s">
        <v>73</v>
      </c>
      <c r="D28" s="582" t="n">
        <f aca="false">IF(AND('Категория(опт)'!$B$1="A+"),0.5,IF(AND('Категория(опт)'!$B$1="A"),0.47,IF(AND('Категория(опт)'!$B$1="B"),0.44,IF(AND('Категория(опт)'!$B$1="C"),0.41,""))))</f>
        <v>0.41</v>
      </c>
    </row>
    <row collapsed="false" customFormat="false" customHeight="false" hidden="false" ht="21" outlineLevel="0" r="29">
      <c r="A29" s="596"/>
      <c r="B29" s="597" t="n">
        <v>7079</v>
      </c>
      <c r="C29" s="604" t="n">
        <v>0.466</v>
      </c>
    </row>
  </sheetData>
  <mergeCells count="1">
    <mergeCell ref="A25:A2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9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L1" activeCellId="0" pane="topLeft" sqref="L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7.33673469387755"/>
    <col collapsed="false" hidden="false" max="4" min="4" style="1" width="8.66836734693878"/>
    <col collapsed="false" hidden="true" max="5" min="5" style="545" width="0"/>
    <col collapsed="false" hidden="false" max="6" min="6" style="605" width="16.5612244897959"/>
    <col collapsed="false" hidden="false" max="7" min="7" style="47" width="10"/>
    <col collapsed="false" hidden="false" max="8" min="8" style="33" width="18.4387755102041"/>
    <col collapsed="false" hidden="true" max="9" min="9" style="45" width="0"/>
    <col collapsed="false" hidden="true" max="10" min="10" style="547" width="0"/>
    <col collapsed="false" hidden="false" max="11" min="11" style="33" width="18.1071428571429"/>
    <col collapsed="false" hidden="false" max="12" min="12" style="19" width="9.10714285714286"/>
    <col collapsed="false" hidden="false" max="13" min="13" style="19" width="11.8877551020408"/>
    <col collapsed="false" hidden="false" max="1022" min="14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3"/>
      <c r="C1" s="3"/>
      <c r="D1" s="3"/>
      <c r="G1" s="49"/>
      <c r="H1" s="50"/>
      <c r="I1" s="262" t="s">
        <v>67</v>
      </c>
      <c r="J1" s="262"/>
      <c r="K1" s="262"/>
    </row>
    <row collapsed="false" customFormat="false" customHeight="true" hidden="false" ht="29.25" outlineLevel="0" r="2">
      <c r="A2" s="339" t="s">
        <v>426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</row>
    <row collapsed="false" customFormat="false" customHeight="true" hidden="false" ht="33" outlineLevel="0" r="3">
      <c r="A3" s="57" t="s">
        <v>427</v>
      </c>
      <c r="B3" s="57" t="s">
        <v>70</v>
      </c>
      <c r="C3" s="136" t="s">
        <v>71</v>
      </c>
      <c r="D3" s="136"/>
      <c r="E3" s="606" t="s">
        <v>72</v>
      </c>
      <c r="F3" s="607" t="s">
        <v>72</v>
      </c>
      <c r="G3" s="608" t="s">
        <v>73</v>
      </c>
      <c r="H3" s="61" t="s">
        <v>74</v>
      </c>
      <c r="I3" s="140" t="s">
        <v>75</v>
      </c>
      <c r="J3" s="140"/>
      <c r="K3" s="64" t="s">
        <v>75</v>
      </c>
    </row>
    <row collapsed="false" customFormat="false" customHeight="true" hidden="false" ht="17.4" outlineLevel="0" r="4">
      <c r="A4" s="416" t="s">
        <v>428</v>
      </c>
      <c r="B4" s="609" t="s">
        <v>429</v>
      </c>
      <c r="C4" s="417" t="s">
        <v>430</v>
      </c>
      <c r="D4" s="67" t="n">
        <v>80</v>
      </c>
      <c r="E4" s="610" t="n">
        <v>4613</v>
      </c>
      <c r="F4" s="611" t="n">
        <f aca="false">E4</f>
        <v>4613</v>
      </c>
      <c r="G4" s="612" t="n">
        <v>0.4255</v>
      </c>
      <c r="H4" s="88" t="n">
        <f aca="false">F4*(1-G4)</f>
        <v>2650.1685</v>
      </c>
      <c r="I4" s="151" t="n">
        <f aca="false">('ЧЕХЛЫ,ОДЕЯЛО_опт'!D4*(1-'ЧЕХЛЫ,ОДЕЯЛО_опт'!$F$3)*(1-'ЧЕХЛЫ,ОДЕЯЛО_опт'!E4))/(IF(AND('Категория(опт)'!$B$6="с НДС"),1,IF(AND('Категория(опт)'!$B$6="без НДС"),1.2,"")))</f>
        <v>1779.3405</v>
      </c>
      <c r="J4" s="151" t="n">
        <f aca="false">I4</f>
        <v>1779.3405</v>
      </c>
      <c r="K4" s="91" t="n">
        <f aca="false">J4</f>
        <v>1779.3405</v>
      </c>
      <c r="M4" s="548"/>
      <c r="N4" s="613"/>
    </row>
    <row collapsed="false" customFormat="false" customHeight="true" hidden="false" ht="17.4" outlineLevel="0" r="5">
      <c r="A5" s="416"/>
      <c r="B5" s="609"/>
      <c r="C5" s="417"/>
      <c r="D5" s="75" t="n">
        <v>90</v>
      </c>
      <c r="E5" s="614" t="n">
        <v>5406</v>
      </c>
      <c r="F5" s="615" t="n">
        <f aca="false">E5</f>
        <v>5406</v>
      </c>
      <c r="G5" s="616" t="n">
        <v>0.5024</v>
      </c>
      <c r="H5" s="95" t="n">
        <f aca="false">F5*(1-G5)</f>
        <v>2690.0256</v>
      </c>
      <c r="I5" s="158" t="n">
        <f aca="false">('ЧЕХЛЫ,ОДЕЯЛО_опт'!D5*(1-'ЧЕХЛЫ,ОДЕЯЛО_опт'!$F$3)*(1-'ЧЕХЛЫ,ОДЕЯЛО_опт'!E5))/(IF(AND('Категория(опт)'!$B$6="с НДС"),1,IF(AND('Категория(опт)'!$B$6="без НДС"),1.2,"")))</f>
        <v>1780.27416</v>
      </c>
      <c r="J5" s="151" t="n">
        <f aca="false">I5</f>
        <v>1780.27416</v>
      </c>
      <c r="K5" s="91" t="n">
        <f aca="false">J5</f>
        <v>1780.27416</v>
      </c>
      <c r="M5" s="548"/>
      <c r="N5" s="613"/>
    </row>
    <row collapsed="false" customFormat="false" customHeight="true" hidden="false" ht="17.4" outlineLevel="0" r="6">
      <c r="A6" s="416"/>
      <c r="B6" s="609"/>
      <c r="C6" s="417"/>
      <c r="D6" s="75" t="n">
        <v>140</v>
      </c>
      <c r="E6" s="614" t="n">
        <v>7502</v>
      </c>
      <c r="F6" s="615" t="n">
        <f aca="false">E6</f>
        <v>7502</v>
      </c>
      <c r="G6" s="616" t="n">
        <v>0.5481</v>
      </c>
      <c r="H6" s="95" t="n">
        <f aca="false">F6*(1-G6)</f>
        <v>3390.1538</v>
      </c>
      <c r="I6" s="158" t="n">
        <f aca="false">('ЧЕХЛЫ,ОДЕЯЛО_опт'!D6*(1-'ЧЕХЛЫ,ОДЕЯЛО_опт'!$F$3)*(1-'ЧЕХЛЫ,ОДЕЯЛО_опт'!E6))/(IF(AND('Категория(опт)'!$B$6="с НДС"),1,IF(AND('Категория(опт)'!$B$6="без НДС"),1.2,"")))</f>
        <v>2392.46784</v>
      </c>
      <c r="J6" s="151" t="n">
        <f aca="false">I6</f>
        <v>2392.46784</v>
      </c>
      <c r="K6" s="91" t="n">
        <f aca="false">J6</f>
        <v>2392.46784</v>
      </c>
      <c r="M6" s="548"/>
      <c r="N6" s="613"/>
    </row>
    <row collapsed="false" customFormat="false" customHeight="true" hidden="false" ht="17.4" outlineLevel="0" r="7">
      <c r="A7" s="416"/>
      <c r="B7" s="609"/>
      <c r="C7" s="417"/>
      <c r="D7" s="507" t="n">
        <v>160</v>
      </c>
      <c r="E7" s="617" t="n">
        <v>8344</v>
      </c>
      <c r="F7" s="618" t="n">
        <f aca="false">E7</f>
        <v>8344</v>
      </c>
      <c r="G7" s="619" t="n">
        <v>0.5518</v>
      </c>
      <c r="H7" s="103" t="n">
        <f aca="false">F7*(1-G7)</f>
        <v>3739.7808</v>
      </c>
      <c r="I7" s="168" t="n">
        <f aca="false">('ЧЕХЛЫ,ОДЕЯЛО_опт'!D7*(1-'ЧЕХЛЫ,ОДЕЯЛО_опт'!$F$3)*(1-'ЧЕХЛЫ,ОДЕЯЛО_опт'!E7))/(IF(AND('Категория(опт)'!$B$6="с НДС"),1,IF(AND('Категория(опт)'!$B$6="без НДС"),1.2,"")))</f>
        <v>2660.78736</v>
      </c>
      <c r="J7" s="315" t="n">
        <f aca="false">I7</f>
        <v>2660.78736</v>
      </c>
      <c r="K7" s="620" t="n">
        <f aca="false">J7</f>
        <v>2660.78736</v>
      </c>
      <c r="M7" s="548"/>
      <c r="N7" s="613"/>
    </row>
    <row collapsed="false" customFormat="false" customHeight="true" hidden="false" ht="17.4" outlineLevel="0" r="8">
      <c r="A8" s="416"/>
      <c r="B8" s="609"/>
      <c r="C8" s="417"/>
      <c r="D8" s="504" t="n">
        <v>180</v>
      </c>
      <c r="E8" s="621" t="n">
        <v>9653</v>
      </c>
      <c r="F8" s="615" t="n">
        <f aca="false">E8</f>
        <v>9653</v>
      </c>
      <c r="G8" s="616" t="n">
        <v>0.5463</v>
      </c>
      <c r="H8" s="95" t="n">
        <f aca="false">F8*(1-G8)</f>
        <v>4379.5661</v>
      </c>
      <c r="I8" s="158" t="n">
        <f aca="false">('ЧЕХЛЫ,ОДЕЯЛО_опт'!D8*(1-'ЧЕХЛЫ,ОДЕЯЛО_опт'!$F$3)*(1-'ЧЕХЛЫ,ОДЕЯЛО_опт'!E8))/(IF(AND('Категория(опт)'!$B$6="с НДС"),1,IF(AND('Категория(опт)'!$B$6="без НДС"),1.2,"")))</f>
        <v>3151.1025</v>
      </c>
      <c r="J8" s="151" t="n">
        <f aca="false">I8</f>
        <v>3151.1025</v>
      </c>
      <c r="K8" s="91" t="n">
        <f aca="false">J8</f>
        <v>3151.1025</v>
      </c>
      <c r="M8" s="548"/>
      <c r="N8" s="613"/>
    </row>
    <row collapsed="false" customFormat="false" customHeight="true" hidden="false" ht="33" outlineLevel="0" r="9">
      <c r="A9" s="57" t="s">
        <v>427</v>
      </c>
      <c r="B9" s="57" t="s">
        <v>70</v>
      </c>
      <c r="C9" s="136" t="s">
        <v>71</v>
      </c>
      <c r="D9" s="136"/>
      <c r="E9" s="606" t="s">
        <v>72</v>
      </c>
      <c r="F9" s="607" t="s">
        <v>72</v>
      </c>
      <c r="G9" s="608" t="s">
        <v>73</v>
      </c>
      <c r="H9" s="61" t="s">
        <v>74</v>
      </c>
      <c r="I9" s="140" t="s">
        <v>75</v>
      </c>
      <c r="J9" s="140"/>
      <c r="K9" s="64" t="s">
        <v>75</v>
      </c>
    </row>
    <row collapsed="false" customFormat="false" customHeight="true" hidden="false" ht="19.2" outlineLevel="0" r="10">
      <c r="A10" s="416" t="s">
        <v>431</v>
      </c>
      <c r="B10" s="531" t="s">
        <v>432</v>
      </c>
      <c r="C10" s="622" t="s">
        <v>433</v>
      </c>
      <c r="D10" s="510" t="n">
        <v>80</v>
      </c>
      <c r="E10" s="623" t="n">
        <v>5209</v>
      </c>
      <c r="F10" s="611" t="n">
        <f aca="false">E10</f>
        <v>5209</v>
      </c>
      <c r="G10" s="612" t="n">
        <v>0.3046</v>
      </c>
      <c r="H10" s="88" t="n">
        <f aca="false">F10*(1-G10)</f>
        <v>3622.3386</v>
      </c>
      <c r="I10" s="624"/>
      <c r="J10" s="625" t="n">
        <v>1980</v>
      </c>
      <c r="K10" s="91" t="n">
        <f aca="false">J10/(IF(AND('Категория(опт)'!$B$6="с НДС"),1,IF(AND('Категория(опт)'!$B$6="без НДС"),1.2,"")))</f>
        <v>1980</v>
      </c>
    </row>
    <row collapsed="false" customFormat="false" customHeight="true" hidden="false" ht="19.2" outlineLevel="0" r="11">
      <c r="A11" s="416"/>
      <c r="B11" s="531"/>
      <c r="C11" s="622"/>
      <c r="D11" s="75" t="n">
        <v>90</v>
      </c>
      <c r="E11" s="614" t="n">
        <v>5459</v>
      </c>
      <c r="F11" s="615" t="n">
        <f aca="false">E11</f>
        <v>5459</v>
      </c>
      <c r="G11" s="616" t="n">
        <v>0.296</v>
      </c>
      <c r="H11" s="95" t="n">
        <f aca="false">F11*(1-G11)</f>
        <v>3843.136</v>
      </c>
      <c r="I11" s="158" t="n">
        <f aca="false">('ЧЕХЛЫ,ОДЕЯЛО_опт'!D15*(1-'ЧЕХЛЫ,ОДЕЯЛО_опт'!$F$14)*(1-'ЧЕХЛЫ,ОДЕЯЛО_опт'!E15))/(IF(AND('Категория(опт)'!$B$6="с НДС"),1,IF(AND('Категория(опт)'!$B$6="без НДС"),1.2,"")))</f>
        <v>2701.755</v>
      </c>
      <c r="J11" s="179" t="n">
        <v>2092</v>
      </c>
      <c r="K11" s="81" t="n">
        <f aca="false">J11/(IF(AND('Категория(опт)'!$B$6="с НДС"),1,IF(AND('Категория(опт)'!$B$6="без НДС"),1.2,"")))</f>
        <v>2092</v>
      </c>
      <c r="M11" s="548"/>
      <c r="N11" s="613"/>
    </row>
    <row collapsed="false" customFormat="false" customHeight="true" hidden="false" ht="19.2" outlineLevel="0" r="12">
      <c r="A12" s="416"/>
      <c r="B12" s="531"/>
      <c r="C12" s="622"/>
      <c r="D12" s="75" t="n">
        <v>120</v>
      </c>
      <c r="E12" s="614" t="n">
        <v>6415</v>
      </c>
      <c r="F12" s="615" t="n">
        <f aca="false">E12</f>
        <v>6415</v>
      </c>
      <c r="G12" s="616" t="n">
        <v>0.32</v>
      </c>
      <c r="H12" s="95" t="n">
        <f aca="false">F12*(1-G12)</f>
        <v>4362.2</v>
      </c>
      <c r="I12" s="158"/>
      <c r="J12" s="179" t="n">
        <v>2443</v>
      </c>
      <c r="K12" s="81" t="n">
        <f aca="false">J12/(IF(AND('Категория(опт)'!$B$6="с НДС"),1,IF(AND('Категория(опт)'!$B$6="без НДС"),1.2,"")))</f>
        <v>2443</v>
      </c>
      <c r="M12" s="548"/>
      <c r="N12" s="613"/>
    </row>
    <row collapsed="false" customFormat="false" customHeight="true" hidden="false" ht="19.2" outlineLevel="0" r="13">
      <c r="A13" s="416"/>
      <c r="B13" s="531"/>
      <c r="C13" s="622"/>
      <c r="D13" s="75" t="n">
        <v>140</v>
      </c>
      <c r="E13" s="614" t="n">
        <v>7371</v>
      </c>
      <c r="F13" s="615" t="n">
        <f aca="false">E13</f>
        <v>7371</v>
      </c>
      <c r="G13" s="616" t="n">
        <v>0.359</v>
      </c>
      <c r="H13" s="95" t="n">
        <f aca="false">F13*(1-G13)</f>
        <v>4724.811</v>
      </c>
      <c r="I13" s="158" t="n">
        <f aca="false">('ЧЕХЛЫ,ОДЕЯЛО_опт'!D16*(1-'ЧЕХЛЫ,ОДЕЯЛО_опт'!$F$14)*(1-'ЧЕХЛЫ,ОДЕЯЛО_опт'!E16))/(IF(AND('Категория(опт)'!$B$6="с НДС"),1,IF(AND('Категория(опт)'!$B$6="без НДС"),1.2,"")))</f>
        <v>3674.16</v>
      </c>
      <c r="J13" s="179" t="n">
        <v>2645</v>
      </c>
      <c r="K13" s="81" t="n">
        <f aca="false">J13/(IF(AND('Категория(опт)'!$B$6="с НДС"),1,IF(AND('Категория(опт)'!$B$6="без НДС"),1.2,"")))</f>
        <v>2645</v>
      </c>
      <c r="M13" s="548"/>
      <c r="N13" s="613"/>
    </row>
    <row collapsed="false" customFormat="false" customHeight="true" hidden="false" ht="19.2" outlineLevel="0" r="14">
      <c r="A14" s="416"/>
      <c r="B14" s="531"/>
      <c r="C14" s="622"/>
      <c r="D14" s="507" t="n">
        <v>160</v>
      </c>
      <c r="E14" s="617" t="n">
        <v>7450</v>
      </c>
      <c r="F14" s="618" t="n">
        <f aca="false">E14</f>
        <v>7450</v>
      </c>
      <c r="G14" s="619" t="n">
        <v>0.3624</v>
      </c>
      <c r="H14" s="103" t="n">
        <f aca="false">F14*(1-G14)</f>
        <v>4750.12</v>
      </c>
      <c r="I14" s="168" t="n">
        <f aca="false">('ЧЕХЛЫ,ОДЕЯЛО_опт'!D17*(1-'ЧЕХЛЫ,ОДЕЯЛО_опт'!$F$14)*(1-'ЧЕХЛЫ,ОДЕЯЛО_опт'!E17))/(IF(AND('Категория(опт)'!$B$6="с НДС"),1,IF(AND('Категория(опт)'!$B$6="без НДС"),1.2,"")))</f>
        <v>3714.3225</v>
      </c>
      <c r="J14" s="626" t="n">
        <v>2660</v>
      </c>
      <c r="K14" s="106" t="n">
        <f aca="false">J14/(IF(AND('Категория(опт)'!$B$6="с НДС"),1,IF(AND('Категория(опт)'!$B$6="без НДС"),1.2,"")))</f>
        <v>2660</v>
      </c>
      <c r="M14" s="548"/>
      <c r="N14" s="613"/>
    </row>
    <row collapsed="false" customFormat="false" customHeight="true" hidden="false" ht="19.2" outlineLevel="0" r="15">
      <c r="A15" s="416"/>
      <c r="B15" s="531"/>
      <c r="C15" s="622"/>
      <c r="D15" s="627" t="n">
        <v>180</v>
      </c>
      <c r="E15" s="628" t="n">
        <v>8547</v>
      </c>
      <c r="F15" s="629" t="n">
        <f aca="false">E15</f>
        <v>8547</v>
      </c>
      <c r="G15" s="616" t="n">
        <v>0.429</v>
      </c>
      <c r="H15" s="95" t="n">
        <f aca="false">F15*(1-G15)</f>
        <v>4880.337</v>
      </c>
      <c r="I15" s="158" t="n">
        <f aca="false">('ЧЕХЛЫ,ОДЕЯЛО_опт'!D18*(1-'ЧЕХЛЫ,ОДЕЯЛО_опт'!$F$14)*(1-'ЧЕХЛЫ,ОДЕЯЛО_опт'!E18))/(IF(AND('Категория(опт)'!$B$6="с НДС"),1,IF(AND('Категория(опт)'!$B$6="без НДС"),1.2,"")))</f>
        <v>4268.565</v>
      </c>
      <c r="J15" s="630" t="n">
        <v>2732</v>
      </c>
      <c r="K15" s="113" t="n">
        <f aca="false">J15/(IF(AND('Категория(опт)'!$B$6="с НДС"),1,IF(AND('Категория(опт)'!$B$6="без НДС"),1.2,"")))</f>
        <v>2732</v>
      </c>
      <c r="M15" s="548"/>
      <c r="N15" s="613"/>
    </row>
    <row collapsed="false" customFormat="false" customHeight="true" hidden="false" ht="33" outlineLevel="0" r="16">
      <c r="A16" s="631" t="s">
        <v>427</v>
      </c>
      <c r="B16" s="57" t="s">
        <v>70</v>
      </c>
      <c r="C16" s="136" t="s">
        <v>71</v>
      </c>
      <c r="D16" s="136"/>
      <c r="E16" s="606" t="s">
        <v>72</v>
      </c>
      <c r="F16" s="607" t="s">
        <v>72</v>
      </c>
      <c r="G16" s="608" t="s">
        <v>73</v>
      </c>
      <c r="H16" s="61" t="s">
        <v>74</v>
      </c>
      <c r="I16" s="140" t="s">
        <v>75</v>
      </c>
      <c r="J16" s="140"/>
      <c r="K16" s="64" t="s">
        <v>75</v>
      </c>
    </row>
    <row collapsed="false" customFormat="false" customHeight="true" hidden="false" ht="18" outlineLevel="0" r="17">
      <c r="A17" s="632" t="s">
        <v>434</v>
      </c>
      <c r="B17" s="67" t="s">
        <v>435</v>
      </c>
      <c r="C17" s="622" t="s">
        <v>433</v>
      </c>
      <c r="D17" s="510" t="n">
        <v>80</v>
      </c>
      <c r="E17" s="623" t="n">
        <v>5789</v>
      </c>
      <c r="F17" s="611" t="n">
        <f aca="false">E17</f>
        <v>5789</v>
      </c>
      <c r="G17" s="612" t="n">
        <v>0.7188</v>
      </c>
      <c r="H17" s="88" t="n">
        <f aca="false">F17*(1-G17)</f>
        <v>1627.8668</v>
      </c>
      <c r="I17" s="624"/>
      <c r="J17" s="625" t="n">
        <v>922</v>
      </c>
      <c r="K17" s="91" t="n">
        <f aca="false">J17/(IF(AND('Категория(опт)'!$B$6="с НДС"),1,IF(AND('Категория(опт)'!$B$6="без НДС"),1.2,"")))</f>
        <v>922</v>
      </c>
    </row>
    <row collapsed="false" customFormat="false" customHeight="true" hidden="false" ht="18" outlineLevel="0" r="18">
      <c r="A18" s="632"/>
      <c r="B18" s="67"/>
      <c r="C18" s="622"/>
      <c r="D18" s="75" t="n">
        <v>90</v>
      </c>
      <c r="E18" s="614" t="n">
        <v>6208</v>
      </c>
      <c r="F18" s="615" t="n">
        <f aca="false">E18</f>
        <v>6208</v>
      </c>
      <c r="G18" s="616" t="n">
        <v>0.7209</v>
      </c>
      <c r="H18" s="95" t="n">
        <f aca="false">F18*(1-G18)</f>
        <v>1732.6528</v>
      </c>
      <c r="I18" s="158" t="n">
        <f aca="false">'ЧЕХЛЫ,ОДЕЯЛО_опт'!D20*(1-'ЧЕХЛЫ,ОДЕЯЛО_опт'!$F$19)*(1-'ЧЕХЛЫ,ОДЕЯЛО_опт'!E20)/(IF(AND('Категория(опт)'!$B$6="с НДС"),1,IF(AND('Категория(опт)'!$B$6="без НДС"),1.2,"")))</f>
        <v>1805.2776</v>
      </c>
      <c r="J18" s="179" t="n">
        <v>981</v>
      </c>
      <c r="K18" s="81" t="n">
        <f aca="false">J18/(IF(AND('Категория(опт)'!$B$6="с НДС"),1,IF(AND('Категория(опт)'!$B$6="без НДС"),1.2,"")))</f>
        <v>981</v>
      </c>
      <c r="M18" s="548"/>
      <c r="N18" s="613"/>
    </row>
    <row collapsed="false" customFormat="false" customHeight="true" hidden="false" ht="18" outlineLevel="0" r="19">
      <c r="A19" s="632"/>
      <c r="B19" s="67"/>
      <c r="C19" s="622"/>
      <c r="D19" s="75" t="n">
        <v>120</v>
      </c>
      <c r="E19" s="614" t="n">
        <v>7167</v>
      </c>
      <c r="F19" s="615" t="n">
        <f aca="false">E19</f>
        <v>7167</v>
      </c>
      <c r="G19" s="616" t="n">
        <v>0.7412</v>
      </c>
      <c r="H19" s="95" t="n">
        <f aca="false">F19*(1-G19)</f>
        <v>1854.8196</v>
      </c>
      <c r="I19" s="158" t="n">
        <f aca="false">'ЧЕХЛЫ,ОДЕЯЛО_опт'!D21*(1-'ЧЕХЛЫ,ОДЕЯЛО_опт'!$F$19)*(1-'ЧЕХЛЫ,ОДЕЯЛО_опт'!E21)/(IF(AND('Категория(опт)'!$B$6="с НДС"),1,IF(AND('Категория(опт)'!$B$6="без НДС"),1.2,"")))</f>
        <v>1998.4293</v>
      </c>
      <c r="J19" s="179" t="n">
        <v>1051</v>
      </c>
      <c r="K19" s="81" t="n">
        <f aca="false">J19/(IF(AND('Категория(опт)'!$B$6="с НДС"),1,IF(AND('Категория(опт)'!$B$6="без НДС"),1.2,"")))</f>
        <v>1051</v>
      </c>
      <c r="M19" s="548"/>
      <c r="N19" s="613"/>
    </row>
    <row collapsed="false" customFormat="false" customHeight="true" hidden="false" ht="18" outlineLevel="0" r="20">
      <c r="A20" s="632"/>
      <c r="B20" s="67"/>
      <c r="C20" s="622"/>
      <c r="D20" s="75" t="n">
        <v>140</v>
      </c>
      <c r="E20" s="614" t="n">
        <v>8128</v>
      </c>
      <c r="F20" s="615" t="n">
        <f aca="false">E20</f>
        <v>8128</v>
      </c>
      <c r="G20" s="616" t="n">
        <v>0.7248</v>
      </c>
      <c r="H20" s="95" t="n">
        <f aca="false">F20*(1-G20)</f>
        <v>2236.8256</v>
      </c>
      <c r="I20" s="158" t="n">
        <f aca="false">'ЧЕХЛЫ,ОДЕЯЛО_опт'!D22*(1-'ЧЕХЛЫ,ОДЕЯЛО_опт'!$F$19)*(1-'ЧЕХЛЫ,ОДЕЯЛО_опт'!E22)/(IF(AND('Категория(опт)'!$B$6="с НДС"),1,IF(AND('Категория(опт)'!$B$6="без НДС"),1.2,"")))</f>
        <v>2191.0392</v>
      </c>
      <c r="J20" s="179" t="n">
        <v>1267</v>
      </c>
      <c r="K20" s="81" t="n">
        <f aca="false">J20/(IF(AND('Категория(опт)'!$B$6="с НДС"),1,IF(AND('Категория(опт)'!$B$6="без НДС"),1.2,"")))</f>
        <v>1267</v>
      </c>
      <c r="M20" s="548"/>
      <c r="N20" s="613"/>
    </row>
    <row collapsed="false" customFormat="false" customHeight="true" hidden="false" ht="18" outlineLevel="0" r="21">
      <c r="A21" s="632"/>
      <c r="B21" s="67"/>
      <c r="C21" s="622"/>
      <c r="D21" s="507" t="n">
        <v>160</v>
      </c>
      <c r="E21" s="617" t="n">
        <v>8812</v>
      </c>
      <c r="F21" s="618" t="n">
        <f aca="false">E21</f>
        <v>8812</v>
      </c>
      <c r="G21" s="619" t="n">
        <v>0.672</v>
      </c>
      <c r="H21" s="103" t="n">
        <f aca="false">F21*(1-G21)</f>
        <v>2890.336</v>
      </c>
      <c r="I21" s="168" t="n">
        <f aca="false">'ЧЕХЛЫ,ОДЕЯЛО_опт'!D23*(1-'ЧЕХЛЫ,ОДЕЯЛО_опт'!$F$19)*(1-'ЧЕХЛЫ,ОДЕЯЛО_опт'!E23)/(IF(AND('Категория(опт)'!$B$6="с НДС"),1,IF(AND('Категория(опт)'!$B$6="без НДС"),1.2,"")))</f>
        <v>2378.2311</v>
      </c>
      <c r="J21" s="626" t="n">
        <v>1637</v>
      </c>
      <c r="K21" s="106" t="n">
        <f aca="false">J21/(IF(AND('Категория(опт)'!$B$6="с НДС"),1,IF(AND('Категория(опт)'!$B$6="без НДС"),1.2,"")))</f>
        <v>1637</v>
      </c>
      <c r="M21" s="548"/>
      <c r="N21" s="613"/>
    </row>
    <row collapsed="false" customFormat="false" customHeight="true" hidden="false" ht="18" outlineLevel="0" r="22">
      <c r="A22" s="632"/>
      <c r="B22" s="67"/>
      <c r="C22" s="622"/>
      <c r="D22" s="504" t="n">
        <v>180</v>
      </c>
      <c r="E22" s="614" t="n">
        <v>10044</v>
      </c>
      <c r="F22" s="615" t="n">
        <f aca="false">E22</f>
        <v>10044</v>
      </c>
      <c r="G22" s="616" t="n">
        <v>0.6646</v>
      </c>
      <c r="H22" s="95" t="n">
        <f aca="false">F22*(1-G22)</f>
        <v>3368.7576</v>
      </c>
      <c r="I22" s="158" t="n">
        <f aca="false">'ЧЕХЛЫ,ОДЕЯЛО_опт'!D24*(1-'ЧЕХЛЫ,ОДЕЯЛО_опт'!$F$19)*(1-'ЧЕХЛЫ,ОДЕЯЛО_опт'!E24)/(IF(AND('Категория(опт)'!$B$6="с НДС"),1,IF(AND('Категория(опт)'!$B$6="без НДС"),1.2,"")))</f>
        <v>2723.3577</v>
      </c>
      <c r="J22" s="179" t="n">
        <v>1909</v>
      </c>
      <c r="K22" s="81" t="n">
        <f aca="false">J22/(IF(AND('Категория(опт)'!$B$6="с НДС"),1,IF(AND('Категория(опт)'!$B$6="без НДС"),1.2,"")))</f>
        <v>1909</v>
      </c>
      <c r="M22" s="548"/>
      <c r="N22" s="613"/>
    </row>
    <row collapsed="false" customFormat="false" customHeight="true" hidden="false" ht="33" outlineLevel="0" r="23">
      <c r="A23" s="631" t="s">
        <v>427</v>
      </c>
      <c r="B23" s="57" t="s">
        <v>70</v>
      </c>
      <c r="C23" s="136" t="s">
        <v>71</v>
      </c>
      <c r="D23" s="136"/>
      <c r="E23" s="606" t="s">
        <v>72</v>
      </c>
      <c r="F23" s="607" t="s">
        <v>72</v>
      </c>
      <c r="G23" s="608" t="s">
        <v>73</v>
      </c>
      <c r="H23" s="61" t="s">
        <v>74</v>
      </c>
      <c r="I23" s="140" t="s">
        <v>75</v>
      </c>
      <c r="J23" s="140"/>
      <c r="K23" s="64" t="s">
        <v>75</v>
      </c>
    </row>
    <row collapsed="false" customFormat="false" customHeight="true" hidden="false" ht="18.6" outlineLevel="0" r="24">
      <c r="A24" s="632" t="s">
        <v>436</v>
      </c>
      <c r="B24" s="531" t="s">
        <v>437</v>
      </c>
      <c r="C24" s="633" t="s">
        <v>433</v>
      </c>
      <c r="D24" s="67" t="n">
        <v>90</v>
      </c>
      <c r="E24" s="634" t="n">
        <v>2702</v>
      </c>
      <c r="F24" s="611" t="n">
        <f aca="false">E24</f>
        <v>2702</v>
      </c>
      <c r="G24" s="612" t="n">
        <v>0.3937</v>
      </c>
      <c r="H24" s="88" t="n">
        <f aca="false">F24*(1-G24)</f>
        <v>1638.2226</v>
      </c>
      <c r="I24" s="151" t="n">
        <f aca="false">'ЧЕХЛЫ,ОДЕЯЛО_опт'!D26*(1-'ЧЕХЛЫ,ОДЕЯЛО_опт'!$F$25)*(1-'ЧЕХЛЫ,ОДЕЯЛО_опт'!E26)/(IF(AND('Категория(опт)'!$B$6="с НДС"),1,IF(AND('Категория(опт)'!$B$6="без НДС"),1.2,"")))</f>
        <v>1469.44</v>
      </c>
      <c r="J24" s="177" t="n">
        <v>1161</v>
      </c>
      <c r="K24" s="91" t="n">
        <f aca="false">J24/(IF(AND('Категория(опт)'!$B$6="с НДС"),1,IF(AND('Категория(опт)'!$B$6="без НДС"),1.2,"")))</f>
        <v>1161</v>
      </c>
      <c r="M24" s="548"/>
      <c r="N24" s="613"/>
    </row>
    <row collapsed="false" customFormat="false" customHeight="true" hidden="false" ht="18.6" outlineLevel="0" r="25">
      <c r="A25" s="632"/>
      <c r="B25" s="531"/>
      <c r="C25" s="633"/>
      <c r="D25" s="75" t="n">
        <v>140</v>
      </c>
      <c r="E25" s="614" t="n">
        <v>3746</v>
      </c>
      <c r="F25" s="615" t="n">
        <f aca="false">E25</f>
        <v>3746</v>
      </c>
      <c r="G25" s="616" t="n">
        <v>0.361</v>
      </c>
      <c r="H25" s="95" t="n">
        <f aca="false">F25*(1-G25)</f>
        <v>2393.694</v>
      </c>
      <c r="I25" s="158" t="n">
        <f aca="false">'ЧЕХЛЫ,ОДЕЯЛО_опт'!D27*(1-'ЧЕХЛЫ,ОДЕЯЛО_опт'!$F$25)*(1-'ЧЕХЛЫ,ОДЕЯЛО_опт'!E27)/(IF(AND('Категория(опт)'!$B$6="с НДС"),1,IF(AND('Категория(опт)'!$B$6="без НДС"),1.2,"")))</f>
        <v>2038.784</v>
      </c>
      <c r="J25" s="179" t="n">
        <v>1609</v>
      </c>
      <c r="K25" s="81" t="n">
        <f aca="false">J25/(IF(AND('Категория(опт)'!$B$6="с НДС"),1,IF(AND('Категория(опт)'!$B$6="без НДС"),1.2,"")))</f>
        <v>1609</v>
      </c>
      <c r="M25" s="548"/>
      <c r="N25" s="613"/>
    </row>
    <row collapsed="false" customFormat="false" customHeight="true" hidden="false" ht="18.6" outlineLevel="0" r="26">
      <c r="A26" s="632"/>
      <c r="B26" s="531"/>
      <c r="C26" s="633"/>
      <c r="D26" s="344" t="n">
        <v>160</v>
      </c>
      <c r="E26" s="617" t="n">
        <v>3955</v>
      </c>
      <c r="F26" s="618" t="n">
        <f aca="false">E26</f>
        <v>3955</v>
      </c>
      <c r="G26" s="619" t="n">
        <v>0.3709</v>
      </c>
      <c r="H26" s="103" t="n">
        <f aca="false">F26*(1-G26)</f>
        <v>2488.0905</v>
      </c>
      <c r="I26" s="168" t="n">
        <f aca="false">'ЧЕХЛЫ,ОДЕЯЛО_опт'!D28*(1-'ЧЕХЛЫ,ОДЕЯЛО_опт'!$F$25)*(1-'ЧЕХЛЫ,ОДЕЯЛО_опт'!E28)/(IF(AND('Категория(опт)'!$B$6="с НДС"),1,IF(AND('Категория(опт)'!$B$6="без НДС"),1.2,"")))</f>
        <v>2152.448</v>
      </c>
      <c r="J26" s="626" t="n">
        <v>1698</v>
      </c>
      <c r="K26" s="106" t="n">
        <f aca="false">J26/(IF(AND('Категория(опт)'!$B$6="с НДС"),1,IF(AND('Категория(опт)'!$B$6="без НДС"),1.2,"")))</f>
        <v>1698</v>
      </c>
      <c r="M26" s="548"/>
      <c r="N26" s="613"/>
    </row>
    <row collapsed="false" customFormat="false" customHeight="true" hidden="false" ht="18.6" outlineLevel="0" r="27">
      <c r="A27" s="632"/>
      <c r="B27" s="531"/>
      <c r="C27" s="633"/>
      <c r="D27" s="75" t="n">
        <v>180</v>
      </c>
      <c r="E27" s="614" t="n">
        <v>4374</v>
      </c>
      <c r="F27" s="615" t="n">
        <f aca="false">E27</f>
        <v>4374</v>
      </c>
      <c r="G27" s="616" t="n">
        <v>0.3711</v>
      </c>
      <c r="H27" s="95" t="n">
        <f aca="false">F27*(1-G27)</f>
        <v>2750.8086</v>
      </c>
      <c r="I27" s="158" t="n">
        <f aca="false">'ЧЕХЛЫ,ОДЕЯЛО_опт'!D29*(1-'ЧЕХЛЫ,ОДЕЯЛО_опт'!$F$25)*(1-'ЧЕХЛЫ,ОДЕЯЛО_опт'!E29)/(IF(AND('Категория(опт)'!$B$6="с НДС"),1,IF(AND('Категория(опт)'!$B$6="без НДС"),1.2,"")))</f>
        <v>2379.776</v>
      </c>
      <c r="J27" s="179" t="n">
        <v>1756</v>
      </c>
      <c r="K27" s="81" t="n">
        <f aca="false">J27/(IF(AND('Категория(опт)'!$B$6="с НДС"),1,IF(AND('Категория(опт)'!$B$6="без НДС"),1.2,"")))</f>
        <v>1756</v>
      </c>
      <c r="M27" s="548"/>
      <c r="N27" s="613"/>
    </row>
    <row collapsed="false" customFormat="false" customHeight="true" hidden="false" ht="33" outlineLevel="0" r="28">
      <c r="A28" s="631" t="s">
        <v>427</v>
      </c>
      <c r="B28" s="57" t="s">
        <v>70</v>
      </c>
      <c r="C28" s="136" t="s">
        <v>71</v>
      </c>
      <c r="D28" s="136"/>
      <c r="E28" s="606" t="s">
        <v>72</v>
      </c>
      <c r="F28" s="607" t="s">
        <v>72</v>
      </c>
      <c r="G28" s="608" t="s">
        <v>73</v>
      </c>
      <c r="H28" s="61" t="s">
        <v>74</v>
      </c>
      <c r="I28" s="140" t="s">
        <v>75</v>
      </c>
      <c r="J28" s="140"/>
      <c r="K28" s="64" t="s">
        <v>75</v>
      </c>
    </row>
    <row collapsed="false" customFormat="false" customHeight="true" hidden="false" ht="19.2" outlineLevel="0" r="29">
      <c r="A29" s="632" t="s">
        <v>438</v>
      </c>
      <c r="B29" s="531" t="s">
        <v>439</v>
      </c>
      <c r="C29" s="622" t="n">
        <v>190</v>
      </c>
      <c r="D29" s="67" t="n">
        <v>80</v>
      </c>
      <c r="E29" s="634" t="n">
        <v>2378</v>
      </c>
      <c r="F29" s="611" t="n">
        <f aca="false">E29</f>
        <v>2378</v>
      </c>
      <c r="G29" s="612" t="n">
        <v>0.479</v>
      </c>
      <c r="H29" s="88" t="n">
        <f aca="false">F29*(1-G29)</f>
        <v>1238.938</v>
      </c>
      <c r="I29" s="151" t="n">
        <f aca="false">'ЧЕХЛЫ,ОДЕЯЛО_опт'!D31*(1-'ЧЕХЛЫ,ОДЕЯЛО_опт'!$F$30)*(1-'ЧЕХЛЫ,ОДЕЯЛО_опт'!E31)/(IF(AND('Категория(опт)'!$B$6="с НДС"),1,IF(AND('Категория(опт)'!$B$6="без НДС"),1.2,"")))</f>
        <v>1142.3616</v>
      </c>
      <c r="J29" s="177" t="n">
        <v>846</v>
      </c>
      <c r="K29" s="91" t="n">
        <f aca="false">J29/(IF(AND('Категория(опт)'!$B$6="с НДС"),1,IF(AND('Категория(опт)'!$B$6="без НДС"),1.2,"")))</f>
        <v>846</v>
      </c>
      <c r="M29" s="548"/>
      <c r="N29" s="613"/>
    </row>
    <row collapsed="false" customFormat="false" customHeight="true" hidden="false" ht="19.2" outlineLevel="0" r="30">
      <c r="A30" s="632"/>
      <c r="B30" s="531"/>
      <c r="C30" s="622"/>
      <c r="D30" s="67" t="n">
        <v>90</v>
      </c>
      <c r="E30" s="614" t="n">
        <v>2492</v>
      </c>
      <c r="F30" s="615" t="n">
        <f aca="false">E30</f>
        <v>2492</v>
      </c>
      <c r="G30" s="616" t="n">
        <v>0.4817</v>
      </c>
      <c r="H30" s="95" t="n">
        <f aca="false">F30*(1-G30)</f>
        <v>1291.6036</v>
      </c>
      <c r="I30" s="158" t="n">
        <f aca="false">'ЧЕХЛЫ,ОДЕЯЛО_опт'!D32*(1-'ЧЕХЛЫ,ОДЕЯЛО_опт'!$F$30)*(1-'ЧЕХЛЫ,ОДЕЯЛО_опт'!E32)/(IF(AND('Категория(опт)'!$B$6="с НДС"),1,IF(AND('Категория(опт)'!$B$6="без НДС"),1.2,"")))</f>
        <v>1202.3424</v>
      </c>
      <c r="J30" s="179" t="n">
        <v>882</v>
      </c>
      <c r="K30" s="81" t="n">
        <f aca="false">J30/(IF(AND('Категория(опт)'!$B$6="с НДС"),1,IF(AND('Категория(опт)'!$B$6="без НДС"),1.2,"")))</f>
        <v>882</v>
      </c>
      <c r="M30" s="548"/>
      <c r="N30" s="613"/>
    </row>
    <row collapsed="false" customFormat="false" customHeight="true" hidden="false" ht="19.2" outlineLevel="0" r="31">
      <c r="A31" s="632"/>
      <c r="B31" s="531"/>
      <c r="C31" s="365" t="s">
        <v>433</v>
      </c>
      <c r="D31" s="75" t="n">
        <v>90</v>
      </c>
      <c r="E31" s="614" t="n">
        <v>2492</v>
      </c>
      <c r="F31" s="615" t="n">
        <f aca="false">E31</f>
        <v>2492</v>
      </c>
      <c r="G31" s="616" t="n">
        <v>0.4185</v>
      </c>
      <c r="H31" s="95" t="n">
        <f aca="false">F31*(1-G31)</f>
        <v>1449.098</v>
      </c>
      <c r="I31" s="158" t="n">
        <f aca="false">'ЧЕХЛЫ,ОДЕЯЛО_опт'!D33*(1-'ЧЕХЛЫ,ОДЕЯЛО_опт'!$F$30)*(1-'ЧЕХЛЫ,ОДЕЯЛО_опт'!E33)/(IF(AND('Категория(опт)'!$B$6="с НДС"),1,IF(AND('Категория(опт)'!$B$6="без НДС"),1.2,"")))</f>
        <v>1354.752</v>
      </c>
      <c r="J31" s="179" t="n">
        <v>990</v>
      </c>
      <c r="K31" s="81" t="n">
        <f aca="false">J31/(IF(AND('Категория(опт)'!$B$6="с НДС"),1,IF(AND('Категория(опт)'!$B$6="без НДС"),1.2,"")))</f>
        <v>990</v>
      </c>
      <c r="M31" s="548"/>
      <c r="N31" s="613"/>
    </row>
    <row collapsed="false" customFormat="false" customHeight="true" hidden="false" ht="19.2" outlineLevel="0" r="32">
      <c r="A32" s="632"/>
      <c r="B32" s="531"/>
      <c r="C32" s="365"/>
      <c r="D32" s="75" t="n">
        <v>140</v>
      </c>
      <c r="E32" s="614" t="n">
        <v>3329</v>
      </c>
      <c r="F32" s="615" t="n">
        <f aca="false">E32</f>
        <v>3329</v>
      </c>
      <c r="G32" s="616" t="n">
        <v>0.4511</v>
      </c>
      <c r="H32" s="95" t="n">
        <f aca="false">F32*(1-G32)</f>
        <v>1827.2881</v>
      </c>
      <c r="I32" s="158" t="n">
        <f aca="false">'ЧЕХЛЫ,ОДЕЯЛО_опт'!D34*(1-'ЧЕХЛЫ,ОДЕЯЛО_опт'!$F$30)*(1-'ЧЕХЛЫ,ОДЕЯЛО_опт'!E34)/(IF(AND('Категория(опт)'!$B$6="с НДС"),1,IF(AND('Категория(опт)'!$B$6="без НДС"),1.2,"")))</f>
        <v>1809.408</v>
      </c>
      <c r="J32" s="179" t="n">
        <v>1249</v>
      </c>
      <c r="K32" s="81" t="n">
        <f aca="false">J32/(IF(AND('Категория(опт)'!$B$6="с НДС"),1,IF(AND('Категория(опт)'!$B$6="без НДС"),1.2,"")))</f>
        <v>1249</v>
      </c>
      <c r="M32" s="548"/>
      <c r="N32" s="613"/>
    </row>
    <row collapsed="false" customFormat="false" customHeight="true" hidden="false" ht="19.2" outlineLevel="0" r="33">
      <c r="A33" s="632"/>
      <c r="B33" s="531"/>
      <c r="C33" s="365"/>
      <c r="D33" s="344" t="n">
        <v>160</v>
      </c>
      <c r="E33" s="617" t="n">
        <v>3746</v>
      </c>
      <c r="F33" s="618" t="n">
        <f aca="false">E33</f>
        <v>3746</v>
      </c>
      <c r="G33" s="619" t="n">
        <v>0.4759</v>
      </c>
      <c r="H33" s="103" t="n">
        <f aca="false">F33*(1-G33)</f>
        <v>1963.2786</v>
      </c>
      <c r="I33" s="168" t="n">
        <f aca="false">'ЧЕХЛЫ,ОДЕЯЛО_опт'!D35*(1-'ЧЕХЛЫ,ОДЕЯЛО_опт'!$F$30)*(1-'ЧЕХЛЫ,ОДЕЯЛО_опт'!E35)/(IF(AND('Категория(опт)'!$B$6="с НДС"),1,IF(AND('Категория(опт)'!$B$6="без НДС"),1.2,"")))</f>
        <v>2038.784</v>
      </c>
      <c r="J33" s="626" t="n">
        <v>1341</v>
      </c>
      <c r="K33" s="106" t="n">
        <f aca="false">J33/(IF(AND('Категория(опт)'!$B$6="с НДС"),1,IF(AND('Категория(опт)'!$B$6="без НДС"),1.2,"")))</f>
        <v>1341</v>
      </c>
      <c r="M33" s="548"/>
      <c r="N33" s="613"/>
    </row>
    <row collapsed="false" customFormat="false" customHeight="true" hidden="false" ht="19.2" outlineLevel="0" r="34">
      <c r="A34" s="632"/>
      <c r="B34" s="531"/>
      <c r="C34" s="365"/>
      <c r="D34" s="75" t="n">
        <v>180</v>
      </c>
      <c r="E34" s="614" t="n">
        <v>4165</v>
      </c>
      <c r="F34" s="615" t="n">
        <f aca="false">E34</f>
        <v>4165</v>
      </c>
      <c r="G34" s="616" t="n">
        <v>0.4706</v>
      </c>
      <c r="H34" s="95" t="n">
        <f aca="false">F34*(1-G34)</f>
        <v>2204.951</v>
      </c>
      <c r="I34" s="158" t="n">
        <f aca="false">'ЧЕХЛЫ,ОДЕЯЛО_опт'!D36*(1-'ЧЕХЛЫ,ОДЕЯЛО_опт'!$F$30)*(1-'ЧЕХЛЫ,ОДЕЯЛО_опт'!E36)/(IF(AND('Категория(опт)'!$B$6="с НДС"),1,IF(AND('Категория(опт)'!$B$6="без НДС"),1.2,"")))</f>
        <v>2266.112</v>
      </c>
      <c r="J34" s="179" t="n">
        <v>1505</v>
      </c>
      <c r="K34" s="81" t="n">
        <f aca="false">J34/(IF(AND('Категория(опт)'!$B$6="с НДС"),1,IF(AND('Категория(опт)'!$B$6="без НДС"),1.2,"")))</f>
        <v>1505</v>
      </c>
      <c r="M34" s="548"/>
      <c r="N34" s="613"/>
    </row>
    <row collapsed="false" customFormat="false" customHeight="true" hidden="false" ht="33" outlineLevel="0" r="35">
      <c r="A35" s="631" t="s">
        <v>427</v>
      </c>
      <c r="B35" s="57" t="s">
        <v>70</v>
      </c>
      <c r="C35" s="136" t="s">
        <v>71</v>
      </c>
      <c r="D35" s="136"/>
      <c r="E35" s="606" t="s">
        <v>72</v>
      </c>
      <c r="F35" s="607" t="s">
        <v>72</v>
      </c>
      <c r="G35" s="608" t="s">
        <v>73</v>
      </c>
      <c r="H35" s="61" t="s">
        <v>74</v>
      </c>
      <c r="I35" s="140" t="s">
        <v>75</v>
      </c>
      <c r="J35" s="140"/>
      <c r="K35" s="64" t="s">
        <v>75</v>
      </c>
    </row>
    <row collapsed="false" customFormat="false" customHeight="true" hidden="false" ht="19.2" outlineLevel="0" r="36">
      <c r="A36" s="632" t="s">
        <v>440</v>
      </c>
      <c r="B36" s="531" t="s">
        <v>441</v>
      </c>
      <c r="C36" s="622" t="n">
        <v>190</v>
      </c>
      <c r="D36" s="67" t="n">
        <v>80</v>
      </c>
      <c r="E36" s="610" t="n">
        <v>1472</v>
      </c>
      <c r="F36" s="611" t="n">
        <f aca="false">E36</f>
        <v>1472</v>
      </c>
      <c r="G36" s="382" t="n">
        <v>0.3</v>
      </c>
      <c r="H36" s="88" t="n">
        <f aca="false">F36*(1-G36)</f>
        <v>1030.4</v>
      </c>
      <c r="I36" s="151" t="n">
        <f aca="false">'ЧЕХЛЫ,ОДЕЯЛО_опт'!D38*(1-'ЧЕХЛЫ,ОДЕЯЛО_опт'!$F$37)*(1-'ЧЕХЛЫ,ОДЕЯЛО_опт'!E38)/(IF(AND('Категория(опт)'!$B$6="с НДС"),1,IF(AND('Категория(опт)'!$B$6="без НДС"),1.2,"")))</f>
        <v>748.656</v>
      </c>
      <c r="J36" s="151"/>
      <c r="K36" s="91" t="n">
        <f aca="false">I36</f>
        <v>748.656</v>
      </c>
      <c r="M36" s="548"/>
      <c r="N36" s="613"/>
    </row>
    <row collapsed="false" customFormat="false" customHeight="true" hidden="false" ht="19.2" outlineLevel="0" r="37">
      <c r="A37" s="632"/>
      <c r="B37" s="531"/>
      <c r="C37" s="622"/>
      <c r="D37" s="67" t="n">
        <v>90</v>
      </c>
      <c r="E37" s="621" t="n">
        <v>1637</v>
      </c>
      <c r="F37" s="615" t="n">
        <f aca="false">E37</f>
        <v>1637</v>
      </c>
      <c r="G37" s="367" t="n">
        <v>0.3</v>
      </c>
      <c r="H37" s="95" t="n">
        <f aca="false">F37*(1-G37)</f>
        <v>1145.9</v>
      </c>
      <c r="I37" s="158" t="n">
        <f aca="false">'ЧЕХЛЫ,ОДЕЯЛО_опт'!D39*(1-'ЧЕХЛЫ,ОДЕЯЛО_опт'!$F$37)*(1-'ЧЕХЛЫ,ОДЕЯЛО_опт'!E39)/(IF(AND('Категория(опт)'!$B$6="с НДС"),1,IF(AND('Категория(опт)'!$B$6="без НДС"),1.2,"")))</f>
        <v>832.032</v>
      </c>
      <c r="J37" s="158"/>
      <c r="K37" s="81" t="n">
        <f aca="false">I37</f>
        <v>832.032</v>
      </c>
      <c r="M37" s="548"/>
      <c r="N37" s="613"/>
    </row>
    <row collapsed="false" customFormat="false" customHeight="true" hidden="false" ht="19.2" outlineLevel="0" r="38">
      <c r="A38" s="632"/>
      <c r="B38" s="531"/>
      <c r="C38" s="365" t="s">
        <v>433</v>
      </c>
      <c r="D38" s="67" t="n">
        <v>80</v>
      </c>
      <c r="E38" s="621" t="n">
        <v>1637</v>
      </c>
      <c r="F38" s="615" t="n">
        <f aca="false">E38</f>
        <v>1637</v>
      </c>
      <c r="G38" s="367" t="n">
        <v>0.3</v>
      </c>
      <c r="H38" s="95" t="n">
        <f aca="false">F38*(1-G38)</f>
        <v>1145.9</v>
      </c>
      <c r="I38" s="158" t="n">
        <f aca="false">'ЧЕХЛЫ,ОДЕЯЛО_опт'!D40*(1-'ЧЕХЛЫ,ОДЕЯЛО_опт'!$F$37)*(1-'ЧЕХЛЫ,ОДЕЯЛО_опт'!E40)/(IF(AND('Категория(опт)'!$B$6="с НДС"),1,IF(AND('Категория(опт)'!$B$6="без НДС"),1.2,"")))</f>
        <v>832.032</v>
      </c>
      <c r="J38" s="158"/>
      <c r="K38" s="81" t="n">
        <f aca="false">I38</f>
        <v>832.032</v>
      </c>
      <c r="M38" s="548"/>
      <c r="N38" s="613"/>
    </row>
    <row collapsed="false" customFormat="false" customHeight="true" hidden="false" ht="19.2" outlineLevel="0" r="39">
      <c r="A39" s="632"/>
      <c r="B39" s="531"/>
      <c r="C39" s="365"/>
      <c r="D39" s="75" t="n">
        <v>90</v>
      </c>
      <c r="E39" s="621" t="n">
        <v>1803</v>
      </c>
      <c r="F39" s="615" t="n">
        <f aca="false">E39</f>
        <v>1803</v>
      </c>
      <c r="G39" s="367" t="n">
        <v>0.3</v>
      </c>
      <c r="H39" s="95" t="n">
        <f aca="false">F39*(1-G39)</f>
        <v>1262.1</v>
      </c>
      <c r="I39" s="158" t="n">
        <f aca="false">'ЧЕХЛЫ,ОДЕЯЛО_опт'!D41*(1-'ЧЕХЛЫ,ОДЕЯЛО_опт'!$F$37)*(1-'ЧЕХЛЫ,ОДЕЯЛО_опт'!E41)/(IF(AND('Категория(опт)'!$B$6="с НДС"),1,IF(AND('Категория(опт)'!$B$6="без НДС"),1.2,"")))</f>
        <v>916.272</v>
      </c>
      <c r="J39" s="158"/>
      <c r="K39" s="81" t="n">
        <f aca="false">I39</f>
        <v>916.272</v>
      </c>
      <c r="M39" s="548"/>
      <c r="N39" s="613"/>
    </row>
    <row collapsed="false" customFormat="false" customHeight="true" hidden="false" ht="19.2" outlineLevel="0" r="40">
      <c r="A40" s="632"/>
      <c r="B40" s="531"/>
      <c r="C40" s="365"/>
      <c r="D40" s="75" t="n">
        <v>140</v>
      </c>
      <c r="E40" s="621" t="n">
        <v>2134</v>
      </c>
      <c r="F40" s="615" t="n">
        <f aca="false">E40</f>
        <v>2134</v>
      </c>
      <c r="G40" s="367" t="n">
        <v>0.3</v>
      </c>
      <c r="H40" s="95" t="n">
        <f aca="false">F40*(1-G40)</f>
        <v>1493.8</v>
      </c>
      <c r="I40" s="158" t="n">
        <f aca="false">'ЧЕХЛЫ,ОДЕЯЛО_опт'!D42*(1-'ЧЕХЛЫ,ОДЕЯЛО_опт'!$F$37)*(1-'ЧЕХЛЫ,ОДЕЯЛО_опт'!E42)/(IF(AND('Категория(опт)'!$B$6="с НДС"),1,IF(AND('Категория(опт)'!$B$6="без НДС"),1.2,"")))</f>
        <v>1084.32</v>
      </c>
      <c r="J40" s="158"/>
      <c r="K40" s="81" t="n">
        <f aca="false">I40</f>
        <v>1084.32</v>
      </c>
      <c r="M40" s="548"/>
      <c r="N40" s="613"/>
    </row>
    <row collapsed="false" customFormat="false" customHeight="true" hidden="false" ht="19.2" outlineLevel="0" r="41">
      <c r="A41" s="632"/>
      <c r="B41" s="531"/>
      <c r="C41" s="365"/>
      <c r="D41" s="344" t="n">
        <v>160</v>
      </c>
      <c r="E41" s="635" t="n">
        <v>2298</v>
      </c>
      <c r="F41" s="618" t="n">
        <f aca="false">E41</f>
        <v>2298</v>
      </c>
      <c r="G41" s="396" t="n">
        <v>0.3</v>
      </c>
      <c r="H41" s="103" t="n">
        <f aca="false">F41*(1-G41)</f>
        <v>1608.6</v>
      </c>
      <c r="I41" s="158" t="n">
        <f aca="false">'ЧЕХЛЫ,ОДЕЯЛО_опт'!D43*(1-'ЧЕХЛЫ,ОДЕЯЛО_опт'!$F$37)*(1-'ЧЕХЛЫ,ОДЕЯЛО_опт'!E43)/(IF(AND('Категория(опт)'!$B$6="с НДС"),1,IF(AND('Категория(опт)'!$B$6="без НДС"),1.2,"")))</f>
        <v>1168.56</v>
      </c>
      <c r="J41" s="168"/>
      <c r="K41" s="106" t="n">
        <f aca="false">I41</f>
        <v>1168.56</v>
      </c>
      <c r="M41" s="548"/>
      <c r="N41" s="613"/>
    </row>
    <row collapsed="false" customFormat="false" customHeight="true" hidden="false" ht="19.2" outlineLevel="0" r="42">
      <c r="A42" s="632"/>
      <c r="B42" s="531"/>
      <c r="C42" s="365"/>
      <c r="D42" s="75" t="n">
        <v>180</v>
      </c>
      <c r="E42" s="621" t="n">
        <v>2464</v>
      </c>
      <c r="F42" s="615" t="n">
        <f aca="false">E42</f>
        <v>2464</v>
      </c>
      <c r="G42" s="367" t="n">
        <v>0.3</v>
      </c>
      <c r="H42" s="95" t="n">
        <f aca="false">F42*(1-G42)</f>
        <v>1724.8</v>
      </c>
      <c r="I42" s="158" t="n">
        <f aca="false">'ЧЕХЛЫ,ОДЕЯЛО_опт'!D44*(1-'ЧЕХЛЫ,ОДЕЯЛО_опт'!$F$37)*(1-'ЧЕХЛЫ,ОДЕЯЛО_опт'!E44)/(IF(AND('Категория(опт)'!$B$6="с НДС"),1,IF(AND('Категория(опт)'!$B$6="без НДС"),1.2,"")))</f>
        <v>1251.936</v>
      </c>
      <c r="J42" s="158"/>
      <c r="K42" s="81" t="n">
        <f aca="false">I42</f>
        <v>1251.936</v>
      </c>
      <c r="M42" s="548"/>
      <c r="N42" s="613"/>
    </row>
    <row collapsed="false" customFormat="false" customHeight="true" hidden="false" ht="33" outlineLevel="0" r="43">
      <c r="A43" s="57" t="s">
        <v>427</v>
      </c>
      <c r="B43" s="631" t="s">
        <v>70</v>
      </c>
      <c r="C43" s="136" t="s">
        <v>71</v>
      </c>
      <c r="D43" s="136"/>
      <c r="E43" s="606" t="s">
        <v>72</v>
      </c>
      <c r="F43" s="607" t="s">
        <v>72</v>
      </c>
      <c r="G43" s="608" t="s">
        <v>73</v>
      </c>
      <c r="H43" s="61" t="s">
        <v>74</v>
      </c>
      <c r="I43" s="140" t="s">
        <v>75</v>
      </c>
      <c r="J43" s="140" t="s">
        <v>75</v>
      </c>
      <c r="K43" s="64" t="s">
        <v>75</v>
      </c>
    </row>
    <row collapsed="false" customFormat="false" customHeight="true" hidden="false" ht="18.6" outlineLevel="0" r="44">
      <c r="A44" s="416" t="s">
        <v>442</v>
      </c>
      <c r="B44" s="636" t="s">
        <v>443</v>
      </c>
      <c r="C44" s="633" t="s">
        <v>433</v>
      </c>
      <c r="D44" s="67" t="n">
        <v>90</v>
      </c>
      <c r="E44" s="634" t="n">
        <v>2730</v>
      </c>
      <c r="F44" s="611" t="n">
        <f aca="false">E44</f>
        <v>2730</v>
      </c>
      <c r="G44" s="612" t="n">
        <v>0.2731</v>
      </c>
      <c r="H44" s="88" t="n">
        <f aca="false">F44*(1-G44)</f>
        <v>1984.437</v>
      </c>
      <c r="I44" s="151"/>
      <c r="J44" s="177" t="n">
        <v>1245</v>
      </c>
      <c r="K44" s="91" t="n">
        <f aca="false">J44/(IF(AND('Категория(опт)'!$B$6="с НДС"),1,IF(AND('Категория(опт)'!$B$6="без НДС"),1.2,"")))</f>
        <v>1245</v>
      </c>
      <c r="M44" s="548"/>
      <c r="N44" s="613"/>
    </row>
    <row collapsed="false" customFormat="false" customHeight="true" hidden="false" ht="18.6" outlineLevel="0" r="45">
      <c r="A45" s="416"/>
      <c r="B45" s="636"/>
      <c r="C45" s="633"/>
      <c r="D45" s="75" t="n">
        <v>140</v>
      </c>
      <c r="E45" s="614" t="n">
        <v>3645</v>
      </c>
      <c r="F45" s="615" t="n">
        <f aca="false">E45</f>
        <v>3645</v>
      </c>
      <c r="G45" s="616" t="n">
        <v>0.3806</v>
      </c>
      <c r="H45" s="95" t="n">
        <f aca="false">F45*(1-G45)</f>
        <v>2257.713</v>
      </c>
      <c r="I45" s="158"/>
      <c r="J45" s="179" t="n">
        <v>1535</v>
      </c>
      <c r="K45" s="81" t="n">
        <f aca="false">J45/(IF(AND('Категория(опт)'!$B$6="с НДС"),1,IF(AND('Категория(опт)'!$B$6="без НДС"),1.2,"")))</f>
        <v>1535</v>
      </c>
      <c r="M45" s="548"/>
      <c r="N45" s="613"/>
    </row>
    <row collapsed="false" customFormat="false" customHeight="true" hidden="false" ht="18.6" outlineLevel="0" r="46">
      <c r="A46" s="416"/>
      <c r="B46" s="636"/>
      <c r="C46" s="633"/>
      <c r="D46" s="507" t="n">
        <v>160</v>
      </c>
      <c r="E46" s="617" t="n">
        <v>3827</v>
      </c>
      <c r="F46" s="618" t="n">
        <f aca="false">E46</f>
        <v>3827</v>
      </c>
      <c r="G46" s="619" t="n">
        <v>0.3471</v>
      </c>
      <c r="H46" s="103" t="n">
        <f aca="false">F46*(1-G46)</f>
        <v>2498.6483</v>
      </c>
      <c r="I46" s="168"/>
      <c r="J46" s="626" t="n">
        <v>1715</v>
      </c>
      <c r="K46" s="106" t="n">
        <f aca="false">J46/(IF(AND('Категория(опт)'!$B$6="с НДС"),1,IF(AND('Категория(опт)'!$B$6="без НДС"),1.2,"")))</f>
        <v>1715</v>
      </c>
      <c r="M46" s="548"/>
      <c r="N46" s="613"/>
    </row>
    <row collapsed="false" customFormat="false" customHeight="true" hidden="false" ht="18.6" outlineLevel="0" r="47">
      <c r="A47" s="416"/>
      <c r="B47" s="636"/>
      <c r="C47" s="633"/>
      <c r="D47" s="627" t="n">
        <v>180</v>
      </c>
      <c r="E47" s="614" t="n">
        <v>4194</v>
      </c>
      <c r="F47" s="615" t="n">
        <f aca="false">E47</f>
        <v>4194</v>
      </c>
      <c r="G47" s="616" t="n">
        <v>0.344</v>
      </c>
      <c r="H47" s="95" t="n">
        <f aca="false">F47*(1-G47)</f>
        <v>2751.264</v>
      </c>
      <c r="I47" s="158"/>
      <c r="J47" s="179" t="n">
        <v>1897</v>
      </c>
      <c r="K47" s="81" t="n">
        <f aca="false">J47/(IF(AND('Категория(опт)'!$B$6="с НДС"),1,IF(AND('Категория(опт)'!$B$6="без НДС"),1.2,"")))</f>
        <v>1897</v>
      </c>
      <c r="M47" s="548"/>
      <c r="N47" s="613"/>
    </row>
    <row collapsed="false" customFormat="false" customHeight="true" hidden="false" ht="33" outlineLevel="0" r="48">
      <c r="A48" s="57" t="s">
        <v>427</v>
      </c>
      <c r="B48" s="58" t="s">
        <v>70</v>
      </c>
      <c r="C48" s="136" t="s">
        <v>71</v>
      </c>
      <c r="D48" s="136"/>
      <c r="E48" s="606" t="s">
        <v>72</v>
      </c>
      <c r="F48" s="607" t="s">
        <v>72</v>
      </c>
      <c r="G48" s="608" t="s">
        <v>73</v>
      </c>
      <c r="H48" s="61" t="s">
        <v>74</v>
      </c>
      <c r="I48" s="140" t="s">
        <v>75</v>
      </c>
      <c r="J48" s="140" t="s">
        <v>75</v>
      </c>
      <c r="K48" s="64" t="s">
        <v>75</v>
      </c>
    </row>
    <row collapsed="false" customFormat="false" customHeight="true" hidden="false" ht="18.6" outlineLevel="0" r="49">
      <c r="A49" s="416" t="s">
        <v>444</v>
      </c>
      <c r="B49" s="637" t="s">
        <v>445</v>
      </c>
      <c r="C49" s="417" t="s">
        <v>430</v>
      </c>
      <c r="D49" s="67" t="n">
        <v>90</v>
      </c>
      <c r="E49" s="634" t="n">
        <v>3578</v>
      </c>
      <c r="F49" s="611" t="n">
        <f aca="false">E49</f>
        <v>3578</v>
      </c>
      <c r="G49" s="612" t="n">
        <v>0.5599</v>
      </c>
      <c r="H49" s="88" t="n">
        <f aca="false">F49*(1-G49)</f>
        <v>1574.6778</v>
      </c>
      <c r="I49" s="151"/>
      <c r="J49" s="177" t="n">
        <v>958</v>
      </c>
      <c r="K49" s="91" t="n">
        <f aca="false">J49/(IF(AND('Категория(опт)'!$B$6="с НДС"),1,IF(AND('Категория(опт)'!$B$6="без НДС"),1.2,"")))</f>
        <v>958</v>
      </c>
      <c r="M49" s="548"/>
      <c r="N49" s="613"/>
    </row>
    <row collapsed="false" customFormat="false" customHeight="true" hidden="false" ht="18.6" outlineLevel="0" r="50">
      <c r="A50" s="416"/>
      <c r="B50" s="637"/>
      <c r="C50" s="417"/>
      <c r="D50" s="75" t="n">
        <v>140</v>
      </c>
      <c r="E50" s="634" t="n">
        <v>4493</v>
      </c>
      <c r="F50" s="611" t="n">
        <f aca="false">E50</f>
        <v>4493</v>
      </c>
      <c r="G50" s="612" t="n">
        <v>0.591</v>
      </c>
      <c r="H50" s="88" t="n">
        <f aca="false">F50*(1-G50)</f>
        <v>1837.637</v>
      </c>
      <c r="I50" s="151"/>
      <c r="J50" s="177" t="n">
        <v>1116</v>
      </c>
      <c r="K50" s="91" t="n">
        <f aca="false">J50/(IF(AND('Категория(опт)'!$B$6="с НДС"),1,IF(AND('Категория(опт)'!$B$6="без НДС"),1.2,"")))</f>
        <v>1116</v>
      </c>
      <c r="M50" s="548"/>
      <c r="N50" s="613"/>
    </row>
    <row collapsed="false" customFormat="false" customHeight="true" hidden="false" ht="18.6" outlineLevel="0" r="51">
      <c r="A51" s="416"/>
      <c r="B51" s="637"/>
      <c r="C51" s="417"/>
      <c r="D51" s="344" t="n">
        <v>160</v>
      </c>
      <c r="E51" s="614" t="n">
        <v>4844</v>
      </c>
      <c r="F51" s="615" t="n">
        <f aca="false">E51</f>
        <v>4844</v>
      </c>
      <c r="G51" s="616" t="n">
        <v>0.5643</v>
      </c>
      <c r="H51" s="95" t="n">
        <f aca="false">F51*(1-G51)</f>
        <v>2110.5308</v>
      </c>
      <c r="I51" s="158"/>
      <c r="J51" s="179" t="n">
        <v>1275</v>
      </c>
      <c r="K51" s="81" t="n">
        <f aca="false">J51/(IF(AND('Категория(опт)'!$B$6="с НДС"),1,IF(AND('Категория(опт)'!$B$6="без НДС"),1.2,"")))</f>
        <v>1275</v>
      </c>
      <c r="M51" s="548"/>
      <c r="N51" s="613"/>
    </row>
    <row collapsed="false" customFormat="false" customHeight="true" hidden="false" ht="18.6" outlineLevel="0" r="52">
      <c r="A52" s="416"/>
      <c r="B52" s="637"/>
      <c r="C52" s="417"/>
      <c r="D52" s="504" t="n">
        <v>180</v>
      </c>
      <c r="E52" s="617" t="n">
        <v>5558</v>
      </c>
      <c r="F52" s="618" t="n">
        <f aca="false">E52</f>
        <v>5558</v>
      </c>
      <c r="G52" s="619" t="n">
        <v>0.5711</v>
      </c>
      <c r="H52" s="103" t="n">
        <f aca="false">F52*(1-G52)</f>
        <v>2383.8262</v>
      </c>
      <c r="I52" s="168"/>
      <c r="J52" s="626" t="n">
        <v>1441</v>
      </c>
      <c r="K52" s="106" t="n">
        <f aca="false">J52/(IF(AND('Категория(опт)'!$B$6="с НДС"),1,IF(AND('Категория(опт)'!$B$6="без НДС"),1.2,"")))</f>
        <v>1441</v>
      </c>
      <c r="M52" s="548"/>
      <c r="N52" s="613"/>
    </row>
    <row collapsed="false" customFormat="false" customHeight="true" hidden="false" ht="18.6" outlineLevel="0" r="53">
      <c r="A53" s="416"/>
      <c r="B53" s="637"/>
      <c r="C53" s="417"/>
      <c r="D53" s="504" t="n">
        <v>200</v>
      </c>
      <c r="E53" s="614" t="n">
        <v>6390</v>
      </c>
      <c r="F53" s="615" t="n">
        <f aca="false">E53</f>
        <v>6390</v>
      </c>
      <c r="G53" s="616" t="n">
        <v>0.5892</v>
      </c>
      <c r="H53" s="95" t="n">
        <f aca="false">F53*(1-G53)</f>
        <v>2625.012</v>
      </c>
      <c r="I53" s="158"/>
      <c r="J53" s="179" t="n">
        <v>1599</v>
      </c>
      <c r="K53" s="81" t="n">
        <f aca="false">J53/(IF(AND('Категория(опт)'!$B$6="с НДС"),1,IF(AND('Категория(опт)'!$B$6="без НДС"),1.2,"")))</f>
        <v>1599</v>
      </c>
      <c r="M53" s="548"/>
      <c r="N53" s="613"/>
    </row>
    <row collapsed="false" customFormat="false" customHeight="true" hidden="false" ht="44.25" outlineLevel="0" r="54">
      <c r="A54" s="631" t="s">
        <v>427</v>
      </c>
      <c r="B54" s="57" t="s">
        <v>70</v>
      </c>
      <c r="C54" s="136" t="s">
        <v>71</v>
      </c>
      <c r="D54" s="136"/>
      <c r="E54" s="606" t="s">
        <v>72</v>
      </c>
      <c r="F54" s="607" t="s">
        <v>72</v>
      </c>
      <c r="G54" s="608" t="s">
        <v>73</v>
      </c>
      <c r="H54" s="61" t="s">
        <v>74</v>
      </c>
      <c r="I54" s="140" t="s">
        <v>75</v>
      </c>
      <c r="J54" s="140"/>
      <c r="K54" s="64" t="s">
        <v>75</v>
      </c>
    </row>
    <row collapsed="false" customFormat="false" customHeight="true" hidden="false" ht="48" outlineLevel="0" r="55">
      <c r="A55" s="638" t="s">
        <v>446</v>
      </c>
      <c r="B55" s="639" t="s">
        <v>447</v>
      </c>
      <c r="C55" s="640" t="n">
        <v>50</v>
      </c>
      <c r="D55" s="641" t="n">
        <v>70</v>
      </c>
      <c r="E55" s="642" t="n">
        <v>811</v>
      </c>
      <c r="F55" s="643" t="n">
        <f aca="false">E55</f>
        <v>811</v>
      </c>
      <c r="G55" s="644" t="n">
        <v>0.3</v>
      </c>
      <c r="H55" s="71" t="n">
        <f aca="false">F55*(1-G55)</f>
        <v>567.7</v>
      </c>
      <c r="I55" s="311" t="n">
        <f aca="false">('ЧЕХЛЫ,ОДЕЯЛО_опт'!D46*(1-'ЧЕХЛЫ,ОДЕЯЛО_опт'!$F$45)*(1-'ЧЕХЛЫ,ОДЕЯЛО_опт'!E46))/(IF(AND('Категория(опт)'!$B$6="с НДС"),1,IF(AND('Категория(опт)'!$B$6="без НДС"),1.2,"")))</f>
        <v>350.352</v>
      </c>
      <c r="J55" s="311" t="n">
        <f aca="false">I55</f>
        <v>350.352</v>
      </c>
      <c r="K55" s="91" t="n">
        <f aca="false">J55</f>
        <v>350.352</v>
      </c>
    </row>
    <row collapsed="false" customFormat="false" customHeight="true" hidden="false" ht="48" outlineLevel="0" r="56">
      <c r="A56" s="638"/>
      <c r="B56" s="639"/>
      <c r="C56" s="153" t="n">
        <v>70</v>
      </c>
      <c r="D56" s="75" t="n">
        <v>70</v>
      </c>
      <c r="E56" s="645" t="n">
        <v>975</v>
      </c>
      <c r="F56" s="611" t="n">
        <f aca="false">E56</f>
        <v>975</v>
      </c>
      <c r="G56" s="367" t="n">
        <v>0.3</v>
      </c>
      <c r="H56" s="95" t="n">
        <f aca="false">F56*(1-G56)</f>
        <v>682.5</v>
      </c>
      <c r="I56" s="158" t="n">
        <f aca="false">('ЧЕХЛЫ,ОДЕЯЛО_опт'!D47*(1-'ЧЕХЛЫ,ОДЕЯЛО_опт'!$F$45)*(1-'ЧЕХЛЫ,ОДЕЯЛО_опт'!E47))/(IF(AND('Категория(опт)'!$B$6="с НДС"),1,IF(AND('Категория(опт)'!$B$6="без НДС"),1.2,"")))</f>
        <v>496.368</v>
      </c>
      <c r="J56" s="151" t="n">
        <f aca="false">I56</f>
        <v>496.368</v>
      </c>
      <c r="K56" s="91" t="n">
        <f aca="false">J56</f>
        <v>496.368</v>
      </c>
    </row>
    <row collapsed="false" customFormat="false" customHeight="true" hidden="false" ht="36" outlineLevel="0" r="57">
      <c r="A57" s="631" t="s">
        <v>427</v>
      </c>
      <c r="B57" s="57" t="s">
        <v>70</v>
      </c>
      <c r="C57" s="136" t="s">
        <v>71</v>
      </c>
      <c r="D57" s="136"/>
      <c r="E57" s="606" t="s">
        <v>72</v>
      </c>
      <c r="F57" s="607" t="s">
        <v>72</v>
      </c>
      <c r="G57" s="608" t="s">
        <v>73</v>
      </c>
      <c r="H57" s="61" t="s">
        <v>74</v>
      </c>
      <c r="I57" s="140" t="s">
        <v>75</v>
      </c>
      <c r="J57" s="140"/>
      <c r="K57" s="64" t="s">
        <v>75</v>
      </c>
    </row>
    <row collapsed="false" customFormat="false" customHeight="true" hidden="false" ht="34.2" outlineLevel="0" r="58">
      <c r="A58" s="646" t="s">
        <v>448</v>
      </c>
      <c r="B58" s="647" t="s">
        <v>449</v>
      </c>
      <c r="C58" s="75" t="s">
        <v>450</v>
      </c>
      <c r="D58" s="75"/>
      <c r="E58" s="554" t="n">
        <v>1939.0243902439</v>
      </c>
      <c r="F58" s="611" t="n">
        <f aca="false">E58</f>
        <v>1939.0243902439</v>
      </c>
      <c r="G58" s="382" t="n">
        <v>0.18</v>
      </c>
      <c r="H58" s="88" t="n">
        <f aca="false">F58*(1-G58)</f>
        <v>1590</v>
      </c>
      <c r="I58" s="151" t="n">
        <f aca="false">('ЧЕХЛЫ,ОДЕЯЛО_опт'!D49*(1-'ЧЕХЛЫ,ОДЕЯЛО_опт'!$F48)*(1-'ЧЕХЛЫ,ОДЕЯЛО_опт'!E49))/(IF(AND('Категория(опт)'!$B$6="с НДС"),1,IF(AND('Категория(опт)'!$B$6="без НДС"),1.2,"")))</f>
        <v>1038.528</v>
      </c>
      <c r="J58" s="151" t="n">
        <f aca="false">I58</f>
        <v>1038.528</v>
      </c>
      <c r="K58" s="91" t="n">
        <f aca="false">J58</f>
        <v>1038.528</v>
      </c>
    </row>
    <row collapsed="false" customFormat="false" customHeight="true" hidden="false" ht="34.2" outlineLevel="0" r="59">
      <c r="A59" s="646"/>
      <c r="B59" s="647"/>
      <c r="C59" s="75" t="s">
        <v>451</v>
      </c>
      <c r="D59" s="75"/>
      <c r="E59" s="648" t="n">
        <v>2914.63414634146</v>
      </c>
      <c r="F59" s="629" t="n">
        <f aca="false">E59</f>
        <v>2914.63414634146</v>
      </c>
      <c r="G59" s="367" t="n">
        <v>0.18</v>
      </c>
      <c r="H59" s="95" t="n">
        <f aca="false">F59*(1-G59)</f>
        <v>2390</v>
      </c>
      <c r="I59" s="158" t="n">
        <f aca="false">('ЧЕХЛЫ,ОДЕЯЛО_опт'!D51*(1-'ЧЕХЛЫ,ОДЕЯЛО_опт'!$F$48)*(1-'ЧЕХЛЫ,ОДЕЯЛО_опт'!E51))/(IF(AND('Категория(опт)'!$B$6="с НДС"),1,IF(AND('Категория(опт)'!$B$6="без НДС"),1.2,"")))</f>
        <v>1560.816</v>
      </c>
      <c r="J59" s="151" t="n">
        <f aca="false">I59</f>
        <v>1560.816</v>
      </c>
      <c r="K59" s="91" t="n">
        <f aca="false">J59</f>
        <v>1560.816</v>
      </c>
    </row>
    <row collapsed="false" customFormat="false" customHeight="true" hidden="false" ht="44.25" outlineLevel="0" r="60">
      <c r="A60" s="631" t="s">
        <v>427</v>
      </c>
      <c r="B60" s="57" t="s">
        <v>70</v>
      </c>
      <c r="C60" s="136" t="s">
        <v>71</v>
      </c>
      <c r="D60" s="136"/>
      <c r="E60" s="606" t="s">
        <v>72</v>
      </c>
      <c r="F60" s="607" t="s">
        <v>72</v>
      </c>
      <c r="G60" s="608" t="s">
        <v>73</v>
      </c>
      <c r="H60" s="61" t="s">
        <v>74</v>
      </c>
      <c r="I60" s="140" t="s">
        <v>75</v>
      </c>
      <c r="J60" s="140"/>
      <c r="K60" s="64" t="s">
        <v>75</v>
      </c>
    </row>
    <row collapsed="false" customFormat="false" customHeight="true" hidden="false" ht="48" outlineLevel="0" r="61">
      <c r="A61" s="638" t="s">
        <v>452</v>
      </c>
      <c r="B61" s="649" t="s">
        <v>453</v>
      </c>
      <c r="C61" s="145" t="n">
        <v>50</v>
      </c>
      <c r="D61" s="67" t="n">
        <v>70</v>
      </c>
      <c r="E61" s="634" t="n">
        <v>2529</v>
      </c>
      <c r="F61" s="611" t="n">
        <f aca="false">E61</f>
        <v>2529</v>
      </c>
      <c r="G61" s="382" t="n">
        <v>0.41093023255814</v>
      </c>
      <c r="H61" s="88" t="n">
        <f aca="false">F61*(1-G61)</f>
        <v>1489.75744186047</v>
      </c>
      <c r="I61" s="151" t="n">
        <f aca="false">('ЧЕХЛЫ,ОДЕЯЛО_опт'!D53*(1-'ЧЕХЛЫ,ОДЕЯЛО_опт'!$F$52)*(1-'ЧЕХЛЫ,ОДЕЯЛО_опт'!E53))/(IF(AND('Категория(опт)'!$B$6="с НДС"),1,IF(AND('Категория(опт)'!$B$6="без НДС"),1.2,"")))</f>
        <v>870.48</v>
      </c>
      <c r="J61" s="151" t="n">
        <f aca="false">I61</f>
        <v>870.48</v>
      </c>
      <c r="K61" s="91" t="n">
        <f aca="false">J61</f>
        <v>870.48</v>
      </c>
    </row>
    <row collapsed="false" customFormat="false" customHeight="true" hidden="false" ht="29.25" outlineLevel="0" r="62">
      <c r="A62" s="339" t="s">
        <v>454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</row>
    <row collapsed="false" customFormat="false" customHeight="true" hidden="false" ht="63" outlineLevel="0" r="63">
      <c r="A63" s="57" t="s">
        <v>427</v>
      </c>
      <c r="B63" s="57" t="s">
        <v>70</v>
      </c>
      <c r="C63" s="136" t="s">
        <v>71</v>
      </c>
      <c r="D63" s="136"/>
      <c r="E63" s="606" t="s">
        <v>72</v>
      </c>
      <c r="F63" s="607" t="s">
        <v>72</v>
      </c>
      <c r="G63" s="608" t="s">
        <v>73</v>
      </c>
      <c r="H63" s="61" t="s">
        <v>74</v>
      </c>
      <c r="I63" s="566" t="s">
        <v>75</v>
      </c>
      <c r="J63" s="566"/>
      <c r="K63" s="64" t="s">
        <v>75</v>
      </c>
    </row>
    <row collapsed="false" customFormat="false" customHeight="true" hidden="false" ht="34.2" outlineLevel="0" r="64">
      <c r="A64" s="416" t="s">
        <v>455</v>
      </c>
      <c r="B64" s="531" t="s">
        <v>456</v>
      </c>
      <c r="C64" s="67" t="n">
        <v>205</v>
      </c>
      <c r="D64" s="67" t="n">
        <v>140</v>
      </c>
      <c r="E64" s="634" t="n">
        <v>6974</v>
      </c>
      <c r="F64" s="611" t="n">
        <f aca="false">E64</f>
        <v>6974</v>
      </c>
      <c r="G64" s="612" t="n">
        <v>0.5325</v>
      </c>
      <c r="H64" s="88" t="n">
        <f aca="false">F64*(1-G64)</f>
        <v>3260.345</v>
      </c>
      <c r="I64" s="151" t="n">
        <f aca="false">('ЧЕХЛЫ,ОДЕЯЛО_опт'!D57*(1-'ЧЕХЛЫ,ОДЕЯЛО_опт'!$F$56)*(1-'ЧЕХЛЫ,ОДЕЯЛО_опт'!E57))/(IF(AND('Категория(опт)'!$B$6="с НДС"),1,IF(AND('Категория(опт)'!$B$6="без НДС"),1.2,"")))</f>
        <v>2066.30376</v>
      </c>
      <c r="J64" s="151" t="n">
        <f aca="false">I64</f>
        <v>2066.30376</v>
      </c>
      <c r="K64" s="91" t="n">
        <f aca="false">J64</f>
        <v>2066.30376</v>
      </c>
    </row>
    <row collapsed="false" customFormat="false" customHeight="true" hidden="false" ht="34.2" outlineLevel="0" r="65">
      <c r="A65" s="416"/>
      <c r="B65" s="531"/>
      <c r="C65" s="650" t="n">
        <v>205</v>
      </c>
      <c r="D65" s="641" t="n">
        <v>172</v>
      </c>
      <c r="E65" s="634" t="n">
        <v>8726</v>
      </c>
      <c r="F65" s="611" t="n">
        <f aca="false">E65</f>
        <v>8726</v>
      </c>
      <c r="G65" s="616" t="n">
        <v>0.4513</v>
      </c>
      <c r="H65" s="95" t="n">
        <f aca="false">F65*(1-G65)</f>
        <v>4787.9562</v>
      </c>
      <c r="I65" s="158" t="n">
        <f aca="false">('ЧЕХЛЫ,ОДЕЯЛО_опт'!D58*(1-'ЧЕХЛЫ,ОДЕЯЛО_опт'!$F$56)*(1-'ЧЕХЛЫ,ОДЕЯЛО_опт'!E58))/(IF(AND('Категория(опт)'!$B$6="с НДС"),1,IF(AND('Категория(опт)'!$B$6="без НДС"),1.2,"")))</f>
        <v>3040.604</v>
      </c>
      <c r="J65" s="151" t="n">
        <f aca="false">I65</f>
        <v>3040.604</v>
      </c>
      <c r="K65" s="91" t="n">
        <f aca="false">J65</f>
        <v>3040.604</v>
      </c>
    </row>
    <row collapsed="false" customFormat="false" customHeight="true" hidden="false" ht="34.2" outlineLevel="0" r="66">
      <c r="A66" s="416"/>
      <c r="B66" s="531"/>
      <c r="C66" s="75" t="n">
        <v>220</v>
      </c>
      <c r="D66" s="75" t="n">
        <v>200</v>
      </c>
      <c r="E66" s="614" t="n">
        <v>10457</v>
      </c>
      <c r="F66" s="615" t="n">
        <f aca="false">E66</f>
        <v>10457</v>
      </c>
      <c r="G66" s="616" t="n">
        <v>0.4507</v>
      </c>
      <c r="H66" s="95" t="n">
        <f aca="false">F66*(1-G66)</f>
        <v>5744.0301</v>
      </c>
      <c r="I66" s="158" t="n">
        <f aca="false">('ЧЕХЛЫ,ОДЕЯЛО_опт'!D59*(1-'ЧЕХЛЫ,ОДЕЯЛО_опт'!$F$56)*(1-'ЧЕХЛЫ,ОДЕЯЛО_опт'!E59))/(IF(AND('Категория(опт)'!$B$6="с НДС"),1,IF(AND('Категория(опт)'!$B$6="без НДС"),1.2,"")))</f>
        <v>3649.4936</v>
      </c>
      <c r="J66" s="151" t="n">
        <f aca="false">I66</f>
        <v>3649.4936</v>
      </c>
      <c r="K66" s="91" t="n">
        <f aca="false">J66</f>
        <v>3649.4936</v>
      </c>
    </row>
    <row collapsed="false" customFormat="false" customHeight="true" hidden="false" ht="63" outlineLevel="0" r="67">
      <c r="A67" s="57" t="s">
        <v>427</v>
      </c>
      <c r="B67" s="57" t="s">
        <v>70</v>
      </c>
      <c r="C67" s="136" t="s">
        <v>71</v>
      </c>
      <c r="D67" s="136"/>
      <c r="E67" s="606" t="s">
        <v>72</v>
      </c>
      <c r="F67" s="607" t="s">
        <v>72</v>
      </c>
      <c r="G67" s="608" t="s">
        <v>73</v>
      </c>
      <c r="H67" s="61" t="s">
        <v>74</v>
      </c>
      <c r="I67" s="566" t="s">
        <v>75</v>
      </c>
      <c r="J67" s="566"/>
      <c r="K67" s="64" t="s">
        <v>75</v>
      </c>
    </row>
    <row collapsed="false" customFormat="false" customHeight="true" hidden="false" ht="32.25" outlineLevel="0" r="68">
      <c r="A68" s="416" t="s">
        <v>457</v>
      </c>
      <c r="B68" s="531" t="s">
        <v>458</v>
      </c>
      <c r="C68" s="67" t="n">
        <v>205</v>
      </c>
      <c r="D68" s="67" t="n">
        <v>140</v>
      </c>
      <c r="E68" s="634" t="n">
        <v>4838</v>
      </c>
      <c r="F68" s="611" t="n">
        <f aca="false">E68</f>
        <v>4838</v>
      </c>
      <c r="G68" s="612" t="n">
        <v>0.5246</v>
      </c>
      <c r="H68" s="88" t="n">
        <f aca="false">F68*(1-G68)</f>
        <v>2299.9852</v>
      </c>
      <c r="I68" s="86" t="n">
        <f aca="false">('ЧЕХЛЫ,ОДЕЯЛО_опт'!D65*(1-'ЧЕХЛЫ,ОДЕЯЛО_опт'!$F$64)*(1-'ЧЕХЛЫ,ОДЕЯЛО_опт'!E65))/(IF(AND('Категория(опт)'!$B$6="с НДС"),1,IF(AND('Категория(опт)'!$B$6="без НДС"),1.2,"")))</f>
        <v>2122.5204</v>
      </c>
      <c r="J68" s="651" t="n">
        <v>1155</v>
      </c>
      <c r="K68" s="91" t="n">
        <f aca="false">J68/(IF(AND('Категория(опт)'!$B$6="с НДС"),1,IF(AND('Категория(опт)'!$B$6="без НДС"),1.2,"")))</f>
        <v>1155</v>
      </c>
    </row>
    <row collapsed="false" customFormat="false" customHeight="true" hidden="false" ht="32.25" outlineLevel="0" r="69">
      <c r="A69" s="416"/>
      <c r="B69" s="531"/>
      <c r="C69" s="75" t="n">
        <v>220</v>
      </c>
      <c r="D69" s="75" t="n">
        <v>200</v>
      </c>
      <c r="E69" s="614" t="n">
        <v>7030</v>
      </c>
      <c r="F69" s="615" t="n">
        <f aca="false">E69</f>
        <v>7030</v>
      </c>
      <c r="G69" s="616" t="n">
        <v>0.5448</v>
      </c>
      <c r="H69" s="95" t="n">
        <f aca="false">F69*(1-G69)</f>
        <v>3200.056</v>
      </c>
      <c r="I69" s="76" t="n">
        <f aca="false">('ЧЕХЛЫ,ОДЕЯЛО_опт'!D66*(1-'ЧЕХЛЫ,ОДЕЯЛО_опт'!$F$64)*(1-'ЧЕХЛЫ,ОДЕЯЛО_опт'!E66))/(IF(AND('Категория(опт)'!$B$6="с НДС"),1,IF(AND('Категория(опт)'!$B$6="без НДС"),1.2,"")))</f>
        <v>3187.0449</v>
      </c>
      <c r="J69" s="652" t="n">
        <v>1575</v>
      </c>
      <c r="K69" s="81" t="n">
        <f aca="false">J69/(IF(AND('Категория(опт)'!$B$6="с НДС"),1,IF(AND('Категория(опт)'!$B$6="без НДС"),1.2,"")))</f>
        <v>1575</v>
      </c>
    </row>
    <row collapsed="false" customFormat="false" customHeight="true" hidden="false" ht="63" outlineLevel="0" r="70">
      <c r="A70" s="57" t="s">
        <v>427</v>
      </c>
      <c r="B70" s="57" t="s">
        <v>70</v>
      </c>
      <c r="C70" s="136" t="s">
        <v>71</v>
      </c>
      <c r="D70" s="136"/>
      <c r="E70" s="606" t="s">
        <v>72</v>
      </c>
      <c r="F70" s="607" t="s">
        <v>72</v>
      </c>
      <c r="G70" s="608" t="s">
        <v>73</v>
      </c>
      <c r="H70" s="61" t="s">
        <v>74</v>
      </c>
      <c r="I70" s="566" t="s">
        <v>75</v>
      </c>
      <c r="J70" s="566"/>
      <c r="K70" s="64" t="s">
        <v>75</v>
      </c>
    </row>
    <row collapsed="false" customFormat="false" customHeight="true" hidden="false" ht="32.25" outlineLevel="0" r="71">
      <c r="A71" s="416" t="s">
        <v>459</v>
      </c>
      <c r="B71" s="531" t="s">
        <v>460</v>
      </c>
      <c r="C71" s="67" t="n">
        <v>205</v>
      </c>
      <c r="D71" s="67" t="n">
        <v>140</v>
      </c>
      <c r="E71" s="634" t="n">
        <v>3473</v>
      </c>
      <c r="F71" s="611" t="n">
        <f aca="false">E71</f>
        <v>3473</v>
      </c>
      <c r="G71" s="612" t="n">
        <v>0.2473</v>
      </c>
      <c r="H71" s="88" t="n">
        <f aca="false">F71*(1-G71)</f>
        <v>2614.1271</v>
      </c>
      <c r="I71" s="86" t="n">
        <f aca="false">('ЧЕХЛЫ,ОДЕЯЛО_опт'!D68*(1-'ЧЕХЛЫ,ОДЕЯЛО_опт'!$F$64)*(1-'ЧЕХЛЫ,ОДЕЯЛО_опт'!E68))/(IF(AND('Категория(опт)'!$B$6="с НДС"),1,IF(AND('Категория(опт)'!$B$6="без НДС"),1.2,"")))</f>
        <v>1758.2022</v>
      </c>
      <c r="J71" s="653" t="n">
        <v>1402.1175</v>
      </c>
      <c r="K71" s="91" t="n">
        <f aca="false">J71/(IF(AND('Категория(опт)'!$B$6="с НДС"),1,IF(AND('Категория(опт)'!$B$6="без НДС"),1.2,"")))</f>
        <v>1402.1175</v>
      </c>
    </row>
    <row collapsed="false" customFormat="false" customHeight="true" hidden="false" ht="32.25" outlineLevel="0" r="72">
      <c r="A72" s="416"/>
      <c r="B72" s="531"/>
      <c r="C72" s="75" t="n">
        <v>220</v>
      </c>
      <c r="D72" s="75" t="n">
        <v>200</v>
      </c>
      <c r="E72" s="614" t="n">
        <v>4631</v>
      </c>
      <c r="F72" s="615" t="n">
        <f aca="false">E72</f>
        <v>4631</v>
      </c>
      <c r="G72" s="616" t="n">
        <v>0.288</v>
      </c>
      <c r="H72" s="95" t="n">
        <f aca="false">F72*(1-G72)</f>
        <v>3297.272</v>
      </c>
      <c r="I72" s="76" t="n">
        <f aca="false">('ЧЕХЛЫ,ОДЕЯЛО_опт'!D69*(1-'ЧЕХЛЫ,ОДЕЯЛО_опт'!$F$64)*(1-'ЧЕХЛЫ,ОДЕЯЛО_опт'!E69))/(IF(AND('Категория(опт)'!$B$6="с НДС"),1,IF(AND('Категория(опт)'!$B$6="без НДС"),1.2,"")))</f>
        <v>2343.7674</v>
      </c>
      <c r="J72" s="654" t="n">
        <v>1754.655</v>
      </c>
      <c r="K72" s="81" t="n">
        <f aca="false">J72/(IF(AND('Категория(опт)'!$B$6="с НДС"),1,IF(AND('Категория(опт)'!$B$6="без НДС"),1.2,"")))</f>
        <v>1754.655</v>
      </c>
    </row>
    <row collapsed="false" customFormat="false" customHeight="true" hidden="false" ht="63" outlineLevel="0" r="73">
      <c r="A73" s="57" t="s">
        <v>427</v>
      </c>
      <c r="B73" s="57" t="s">
        <v>70</v>
      </c>
      <c r="C73" s="136" t="s">
        <v>71</v>
      </c>
      <c r="D73" s="136"/>
      <c r="E73" s="606" t="s">
        <v>72</v>
      </c>
      <c r="F73" s="607" t="s">
        <v>72</v>
      </c>
      <c r="G73" s="608" t="s">
        <v>73</v>
      </c>
      <c r="H73" s="61" t="s">
        <v>74</v>
      </c>
      <c r="I73" s="566" t="s">
        <v>75</v>
      </c>
      <c r="J73" s="566"/>
      <c r="K73" s="64" t="s">
        <v>75</v>
      </c>
    </row>
    <row collapsed="false" customFormat="false" customHeight="true" hidden="false" ht="32.25" outlineLevel="0" r="74">
      <c r="A74" s="416" t="s">
        <v>461</v>
      </c>
      <c r="B74" s="531" t="s">
        <v>462</v>
      </c>
      <c r="C74" s="67" t="n">
        <v>205</v>
      </c>
      <c r="D74" s="67" t="n">
        <v>140</v>
      </c>
      <c r="E74" s="634" t="n">
        <v>3019</v>
      </c>
      <c r="F74" s="611" t="n">
        <f aca="false">E74</f>
        <v>3019</v>
      </c>
      <c r="G74" s="612" t="n">
        <v>0.2</v>
      </c>
      <c r="H74" s="88" t="n">
        <f aca="false">F74*(1-G74)</f>
        <v>2415.2</v>
      </c>
      <c r="I74" s="86" t="n">
        <f aca="false">('ЧЕХЛЫ,ОДЕЯЛО_опт'!D71*(1-'ЧЕХЛЫ,ОДЕЯЛО_опт'!$F$70)*(1-'ЧЕХЛЫ,ОДЕЯЛО_опт'!E71))/(IF(AND('Категория(опт)'!$B$6="с НДС"),1,IF(AND('Категория(опт)'!$B$6="без НДС"),1.2,"")))</f>
        <v>1434.339</v>
      </c>
      <c r="J74" s="151" t="n">
        <f aca="false">I74</f>
        <v>1434.339</v>
      </c>
      <c r="K74" s="91" t="n">
        <f aca="false">J74</f>
        <v>1434.339</v>
      </c>
    </row>
    <row collapsed="false" customFormat="false" customHeight="true" hidden="false" ht="32.25" outlineLevel="0" r="75">
      <c r="A75" s="416"/>
      <c r="B75" s="531"/>
      <c r="C75" s="75" t="n">
        <v>220</v>
      </c>
      <c r="D75" s="75" t="n">
        <v>200</v>
      </c>
      <c r="E75" s="614" t="n">
        <v>4121</v>
      </c>
      <c r="F75" s="615" t="n">
        <f aca="false">E75</f>
        <v>4121</v>
      </c>
      <c r="G75" s="616" t="n">
        <v>0.2</v>
      </c>
      <c r="H75" s="95" t="n">
        <f aca="false">F75*(1-G75)</f>
        <v>3296.8</v>
      </c>
      <c r="I75" s="76" t="n">
        <f aca="false">('ЧЕХЛЫ,ОДЕЯЛО_опт'!D72*(1-'ЧЕХЛЫ,ОДЕЯЛО_опт'!$F$70)*(1-'ЧЕХЛЫ,ОДЕЯЛО_опт'!E72))/(IF(AND('Категория(опт)'!$B$6="с НДС"),1,IF(AND('Категория(опт)'!$B$6="без НДС"),1.2,"")))</f>
        <v>2096.892</v>
      </c>
      <c r="J75" s="151" t="n">
        <f aca="false">I75</f>
        <v>2096.892</v>
      </c>
      <c r="K75" s="91" t="n">
        <f aca="false">J75</f>
        <v>2096.892</v>
      </c>
    </row>
    <row collapsed="false" customFormat="false" customHeight="true" hidden="false" ht="63" outlineLevel="0" r="76">
      <c r="A76" s="57" t="s">
        <v>427</v>
      </c>
      <c r="B76" s="57" t="s">
        <v>70</v>
      </c>
      <c r="C76" s="136" t="s">
        <v>71</v>
      </c>
      <c r="D76" s="136"/>
      <c r="E76" s="606" t="s">
        <v>72</v>
      </c>
      <c r="F76" s="607" t="s">
        <v>72</v>
      </c>
      <c r="G76" s="608" t="s">
        <v>73</v>
      </c>
      <c r="H76" s="61" t="s">
        <v>74</v>
      </c>
      <c r="I76" s="566" t="s">
        <v>75</v>
      </c>
      <c r="J76" s="566"/>
      <c r="K76" s="64" t="s">
        <v>75</v>
      </c>
    </row>
    <row collapsed="false" customFormat="false" customHeight="true" hidden="false" ht="40.8" outlineLevel="0" r="77">
      <c r="A77" s="416" t="s">
        <v>463</v>
      </c>
      <c r="B77" s="531" t="s">
        <v>464</v>
      </c>
      <c r="C77" s="67" t="n">
        <v>205</v>
      </c>
      <c r="D77" s="67" t="n">
        <v>140</v>
      </c>
      <c r="E77" s="610" t="n">
        <v>2629</v>
      </c>
      <c r="F77" s="611" t="n">
        <f aca="false">E77</f>
        <v>2629</v>
      </c>
      <c r="G77" s="382" t="n">
        <v>0.3</v>
      </c>
      <c r="H77" s="88" t="n">
        <f aca="false">F77*(1-G77)</f>
        <v>1840.3</v>
      </c>
      <c r="I77" s="86" t="n">
        <f aca="false">('ЧЕХЛЫ,ОДЕЯЛО_опт'!D74*(1-'ЧЕХЛЫ,ОДЕЯЛО_опт'!$F$73)*(1-'ЧЕХЛЫ,ОДЕЯЛО_опт'!E74))/(IF(AND('Категория(опт)'!$B$6="с НДС"),1,IF(AND('Категория(опт)'!$B$6="без НДС"),1.2,"")))</f>
        <v>1385.664</v>
      </c>
      <c r="J77" s="151" t="n">
        <f aca="false">I77</f>
        <v>1385.664</v>
      </c>
      <c r="K77" s="91" t="n">
        <f aca="false">J77</f>
        <v>1385.664</v>
      </c>
    </row>
    <row collapsed="false" customFormat="false" customHeight="true" hidden="false" ht="40.8" outlineLevel="0" r="78">
      <c r="A78" s="416"/>
      <c r="B78" s="531"/>
      <c r="C78" s="75" t="n">
        <v>220</v>
      </c>
      <c r="D78" s="75" t="n">
        <v>200</v>
      </c>
      <c r="E78" s="621" t="n">
        <v>3952</v>
      </c>
      <c r="F78" s="615" t="n">
        <f aca="false">E78</f>
        <v>3952</v>
      </c>
      <c r="G78" s="367" t="n">
        <v>0.3</v>
      </c>
      <c r="H78" s="95" t="n">
        <f aca="false">F78*(1-G78)</f>
        <v>2766.4</v>
      </c>
      <c r="I78" s="76" t="n">
        <f aca="false">('ЧЕХЛЫ,ОДЕЯЛО_опт'!D75*(1-'ЧЕХЛЫ,ОДЕЯЛО_опт'!$F$73)*(1-'ЧЕХЛЫ,ОДЕЯЛО_опт'!E75))/(IF(AND('Категория(опт)'!$B$6="с НДС"),1,IF(AND('Категория(опт)'!$B$6="без НДС"),1.2,"")))</f>
        <v>2083.2</v>
      </c>
      <c r="J78" s="151" t="n">
        <f aca="false">I78</f>
        <v>2083.2</v>
      </c>
      <c r="K78" s="91" t="n">
        <f aca="false">J78</f>
        <v>2083.2</v>
      </c>
    </row>
    <row collapsed="false" customFormat="false" customHeight="true" hidden="false" ht="63" outlineLevel="0" r="79">
      <c r="A79" s="57" t="s">
        <v>427</v>
      </c>
      <c r="B79" s="57" t="s">
        <v>70</v>
      </c>
      <c r="C79" s="136" t="s">
        <v>71</v>
      </c>
      <c r="D79" s="136"/>
      <c r="E79" s="606" t="s">
        <v>72</v>
      </c>
      <c r="F79" s="607" t="s">
        <v>72</v>
      </c>
      <c r="G79" s="608" t="s">
        <v>73</v>
      </c>
      <c r="H79" s="61" t="s">
        <v>74</v>
      </c>
      <c r="I79" s="566" t="s">
        <v>75</v>
      </c>
      <c r="J79" s="566"/>
      <c r="K79" s="64" t="s">
        <v>75</v>
      </c>
    </row>
    <row collapsed="false" customFormat="false" customHeight="true" hidden="false" ht="40.8" outlineLevel="0" r="80">
      <c r="A80" s="655" t="s">
        <v>465</v>
      </c>
      <c r="B80" s="531" t="s">
        <v>466</v>
      </c>
      <c r="C80" s="67" t="n">
        <v>205</v>
      </c>
      <c r="D80" s="67" t="n">
        <v>140</v>
      </c>
      <c r="E80" s="610" t="n">
        <v>1613</v>
      </c>
      <c r="F80" s="611" t="n">
        <f aca="false">E80</f>
        <v>1613</v>
      </c>
      <c r="G80" s="382" t="n">
        <v>0.2</v>
      </c>
      <c r="H80" s="88" t="n">
        <f aca="false">F80*(1-G80)</f>
        <v>1290.4</v>
      </c>
      <c r="I80" s="86" t="n">
        <f aca="false">('ЧЕХЛЫ,ОДЕЯЛО_опт'!D77*(1-'ЧЕХЛЫ,ОДЕЯЛО_опт'!$F$76)*(1-'ЧЕХЛЫ,ОДЕЯЛО_опт'!E77))/(IF(AND('Категория(опт)'!$B$6="с НДС"),1,IF(AND('Категория(опт)'!$B$6="без НДС"),1.2,"")))</f>
        <v>766.3005</v>
      </c>
      <c r="J80" s="151" t="n">
        <f aca="false">I80</f>
        <v>766.3005</v>
      </c>
      <c r="K80" s="91" t="n">
        <f aca="false">J80</f>
        <v>766.3005</v>
      </c>
    </row>
    <row collapsed="false" customFormat="false" customHeight="true" hidden="false" ht="40.8" outlineLevel="0" r="81">
      <c r="A81" s="655"/>
      <c r="B81" s="531"/>
      <c r="C81" s="75" t="n">
        <v>220</v>
      </c>
      <c r="D81" s="75" t="n">
        <v>200</v>
      </c>
      <c r="E81" s="621" t="n">
        <v>2363</v>
      </c>
      <c r="F81" s="615" t="n">
        <f aca="false">E81</f>
        <v>2363</v>
      </c>
      <c r="G81" s="367" t="n">
        <v>0.2</v>
      </c>
      <c r="H81" s="95" t="n">
        <f aca="false">F81*(1-G81)</f>
        <v>1890.4</v>
      </c>
      <c r="I81" s="86" t="n">
        <f aca="false">('ЧЕХЛЫ,ОДЕЯЛО_опт'!D78*(1-'ЧЕХЛЫ,ОДЕЯЛО_опт'!$F$76)*(1-'ЧЕХЛЫ,ОДЕЯЛО_опт'!E78))/(IF(AND('Категория(опт)'!$B$6="с НДС"),1,IF(AND('Категория(опт)'!$B$6="без НДС"),1.2,"")))</f>
        <v>1123.547</v>
      </c>
      <c r="J81" s="151" t="n">
        <f aca="false">I81</f>
        <v>1123.547</v>
      </c>
      <c r="K81" s="91" t="n">
        <f aca="false">J81</f>
        <v>1123.547</v>
      </c>
    </row>
    <row collapsed="false" customFormat="false" customHeight="true" hidden="false" ht="63" outlineLevel="0" r="82">
      <c r="A82" s="57" t="s">
        <v>427</v>
      </c>
      <c r="B82" s="57" t="s">
        <v>70</v>
      </c>
      <c r="C82" s="136" t="s">
        <v>71</v>
      </c>
      <c r="D82" s="136"/>
      <c r="E82" s="606" t="s">
        <v>72</v>
      </c>
      <c r="F82" s="607" t="s">
        <v>72</v>
      </c>
      <c r="G82" s="608" t="s">
        <v>73</v>
      </c>
      <c r="H82" s="61" t="s">
        <v>74</v>
      </c>
      <c r="I82" s="566" t="s">
        <v>75</v>
      </c>
      <c r="J82" s="566"/>
      <c r="K82" s="64" t="s">
        <v>75</v>
      </c>
    </row>
    <row collapsed="false" customFormat="false" customHeight="true" hidden="false" ht="34.2" outlineLevel="0" r="83">
      <c r="A83" s="655" t="s">
        <v>467</v>
      </c>
      <c r="B83" s="656" t="s">
        <v>468</v>
      </c>
      <c r="C83" s="75" t="n">
        <v>205</v>
      </c>
      <c r="D83" s="75" t="n">
        <v>140</v>
      </c>
      <c r="E83" s="634" t="n">
        <v>4527</v>
      </c>
      <c r="F83" s="611" t="n">
        <f aca="false">E83</f>
        <v>4527</v>
      </c>
      <c r="G83" s="612" t="n">
        <v>0.3803</v>
      </c>
      <c r="H83" s="88" t="n">
        <f aca="false">F83*(1-G83)</f>
        <v>2805.3819</v>
      </c>
      <c r="I83" s="151"/>
      <c r="J83" s="151" t="n">
        <v>1675.8</v>
      </c>
      <c r="K83" s="91" t="n">
        <f aca="false">J83</f>
        <v>1675.8</v>
      </c>
    </row>
    <row collapsed="false" customFormat="false" customHeight="true" hidden="false" ht="34.2" outlineLevel="0" r="84">
      <c r="A84" s="655"/>
      <c r="B84" s="656"/>
      <c r="C84" s="75" t="n">
        <v>205</v>
      </c>
      <c r="D84" s="75" t="n">
        <v>172</v>
      </c>
      <c r="E84" s="634" t="n">
        <v>5925</v>
      </c>
      <c r="F84" s="611" t="n">
        <f aca="false">E84</f>
        <v>5925</v>
      </c>
      <c r="G84" s="616" t="n">
        <v>0.4962</v>
      </c>
      <c r="H84" s="95" t="n">
        <f aca="false">F84*(1-G84)</f>
        <v>2985.015</v>
      </c>
      <c r="I84" s="158"/>
      <c r="J84" s="151" t="n">
        <v>1741.635</v>
      </c>
      <c r="K84" s="91" t="n">
        <f aca="false">J84</f>
        <v>1741.635</v>
      </c>
    </row>
    <row collapsed="false" customFormat="false" customHeight="true" hidden="false" ht="34.2" outlineLevel="0" r="85">
      <c r="A85" s="655"/>
      <c r="B85" s="656"/>
      <c r="C85" s="75" t="n">
        <v>220</v>
      </c>
      <c r="D85" s="504" t="n">
        <v>200</v>
      </c>
      <c r="E85" s="614" t="n">
        <v>6973</v>
      </c>
      <c r="F85" s="615" t="n">
        <f aca="false">E85</f>
        <v>6973</v>
      </c>
      <c r="G85" s="616" t="n">
        <v>0.43</v>
      </c>
      <c r="H85" s="95" t="n">
        <f aca="false">F85*(1-G85)</f>
        <v>3974.61</v>
      </c>
      <c r="I85" s="158"/>
      <c r="J85" s="151" t="n">
        <v>2321.55</v>
      </c>
      <c r="K85" s="91" t="n">
        <f aca="false">J85</f>
        <v>2321.55</v>
      </c>
    </row>
    <row collapsed="false" customFormat="false" customHeight="false" hidden="false" ht="15.25" outlineLevel="0" r="86">
      <c r="A86" s="3"/>
      <c r="B86" s="3"/>
      <c r="C86" s="3"/>
      <c r="D86" s="3"/>
      <c r="E86" s="577"/>
      <c r="F86" s="657"/>
      <c r="G86" s="49"/>
      <c r="H86" s="50"/>
      <c r="K86" s="50"/>
    </row>
    <row collapsed="false" customFormat="false" customHeight="false" hidden="false" ht="15.25" outlineLevel="0" r="87">
      <c r="A87" s="130" t="str">
        <f aca="false">Контакты!$B$10</f>
        <v>почта для приёма заказов</v>
      </c>
      <c r="B87" s="131" t="str">
        <f aca="false">Контакты!$C$10</f>
        <v>хххх@ххх.ru</v>
      </c>
      <c r="C87" s="3"/>
      <c r="D87" s="3"/>
      <c r="E87" s="577"/>
      <c r="F87" s="657"/>
      <c r="G87" s="49"/>
      <c r="H87" s="50"/>
      <c r="K87" s="50"/>
    </row>
    <row collapsed="false" customFormat="false" customHeight="false" hidden="false" ht="15.25" outlineLevel="0" r="88">
      <c r="A88" s="130" t="str">
        <f aca="false">Контакты!$B$12</f>
        <v>номер телефона службы сервиса</v>
      </c>
      <c r="B88" s="131" t="n">
        <f aca="false">Контакты!$C$12</f>
        <v>8800</v>
      </c>
      <c r="C88" s="3"/>
      <c r="D88" s="3"/>
      <c r="E88" s="577"/>
      <c r="F88" s="657"/>
      <c r="G88" s="49"/>
      <c r="H88" s="50"/>
      <c r="K88" s="50"/>
    </row>
    <row collapsed="false" customFormat="false" customHeight="false" hidden="false" ht="15.25" outlineLevel="0" r="89">
      <c r="A89" s="3"/>
      <c r="B89" s="3"/>
      <c r="C89" s="3"/>
      <c r="D89" s="3"/>
      <c r="E89" s="577"/>
      <c r="F89" s="657"/>
      <c r="G89" s="49"/>
      <c r="H89" s="50"/>
      <c r="K89" s="50"/>
    </row>
    <row collapsed="false" customFormat="false" customHeight="false" hidden="false" ht="15.25" outlineLevel="0" r="90">
      <c r="A90" s="3"/>
      <c r="B90" s="3"/>
      <c r="C90" s="3"/>
      <c r="D90" s="3"/>
      <c r="E90" s="577"/>
      <c r="F90" s="657"/>
      <c r="G90" s="49"/>
      <c r="H90" s="50"/>
      <c r="K90" s="50"/>
    </row>
  </sheetData>
  <mergeCells count="67">
    <mergeCell ref="I1:K1"/>
    <mergeCell ref="A2:K2"/>
    <mergeCell ref="C3:D3"/>
    <mergeCell ref="A4:A8"/>
    <mergeCell ref="B4:B8"/>
    <mergeCell ref="C4:C8"/>
    <mergeCell ref="C9:D9"/>
    <mergeCell ref="A10:A15"/>
    <mergeCell ref="B10:B15"/>
    <mergeCell ref="C10:C15"/>
    <mergeCell ref="C16:D16"/>
    <mergeCell ref="A17:A22"/>
    <mergeCell ref="B17:B22"/>
    <mergeCell ref="C17:C22"/>
    <mergeCell ref="C23:D23"/>
    <mergeCell ref="A24:A27"/>
    <mergeCell ref="B24:B27"/>
    <mergeCell ref="C24:C27"/>
    <mergeCell ref="C28:D28"/>
    <mergeCell ref="A29:A34"/>
    <mergeCell ref="B29:B34"/>
    <mergeCell ref="C29:C30"/>
    <mergeCell ref="C31:C34"/>
    <mergeCell ref="C35:D35"/>
    <mergeCell ref="A36:A42"/>
    <mergeCell ref="B36:B42"/>
    <mergeCell ref="C36:C37"/>
    <mergeCell ref="C38:C42"/>
    <mergeCell ref="C43:D43"/>
    <mergeCell ref="A44:A47"/>
    <mergeCell ref="B44:B47"/>
    <mergeCell ref="C44:C47"/>
    <mergeCell ref="C48:D48"/>
    <mergeCell ref="A49:A53"/>
    <mergeCell ref="B49:B53"/>
    <mergeCell ref="C49:C53"/>
    <mergeCell ref="C54:D54"/>
    <mergeCell ref="A55:A56"/>
    <mergeCell ref="B55:B56"/>
    <mergeCell ref="C57:D57"/>
    <mergeCell ref="A58:A59"/>
    <mergeCell ref="B58:B59"/>
    <mergeCell ref="C58:D58"/>
    <mergeCell ref="C59:D59"/>
    <mergeCell ref="C60:D60"/>
    <mergeCell ref="A62:K62"/>
    <mergeCell ref="C63:D63"/>
    <mergeCell ref="A64:A66"/>
    <mergeCell ref="B64:B66"/>
    <mergeCell ref="C67:D67"/>
    <mergeCell ref="A68:A69"/>
    <mergeCell ref="B68:B69"/>
    <mergeCell ref="C70:D70"/>
    <mergeCell ref="A71:A72"/>
    <mergeCell ref="B71:B72"/>
    <mergeCell ref="C73:D73"/>
    <mergeCell ref="A74:A75"/>
    <mergeCell ref="B74:B75"/>
    <mergeCell ref="C76:D76"/>
    <mergeCell ref="A77:A78"/>
    <mergeCell ref="B77:B78"/>
    <mergeCell ref="C79:D79"/>
    <mergeCell ref="A80:A81"/>
    <mergeCell ref="B80:B81"/>
    <mergeCell ref="C82:D82"/>
    <mergeCell ref="A83:A85"/>
    <mergeCell ref="B83:B85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colBreaks count="1" manualBreakCount="1">
    <brk id="7" man="true" max="65535" min="0"/>
  </colBreaks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78"/>
  <sheetViews>
    <sheetView colorId="64" defaultGridColor="true" rightToLeft="false" showFormulas="false" showGridLines="true" showOutlineSymbols="true" showRowColHeaders="true" showZeros="true" tabSelected="false" topLeftCell="A67" view="pageBreakPreview" windowProtection="false" workbookViewId="0" zoomScale="90" zoomScaleNormal="100" zoomScalePageLayoutView="90">
      <selection activeCell="E77" activeCellId="0" pane="topLeft" sqref="E77"/>
    </sheetView>
  </sheetViews>
  <sheetFormatPr defaultRowHeight="15.6"/>
  <cols>
    <col collapsed="false" hidden="false" max="1" min="1" style="1" width="34.8928571428571"/>
    <col collapsed="false" hidden="false" max="2" min="2" style="1" width="7.33673469387755"/>
    <col collapsed="false" hidden="false" max="3" min="3" style="1" width="8.66836734693878"/>
    <col collapsed="false" hidden="false" max="4" min="4" style="333" width="16.5612244897959"/>
    <col collapsed="false" hidden="false" max="5" min="5" style="209" width="10.3316326530612"/>
    <col collapsed="false" hidden="false" max="6" min="6" style="19" width="16.4438775510204"/>
    <col collapsed="false" hidden="false" max="1025" min="7" style="19" width="9.10714285714286"/>
  </cols>
  <sheetData>
    <row collapsed="false" customFormat="false" customHeight="false" hidden="false" ht="16.2" outlineLevel="0" r="1">
      <c r="F1" s="263"/>
      <c r="G1" s="263"/>
      <c r="H1" s="263"/>
    </row>
    <row collapsed="false" customFormat="false" customHeight="true" hidden="false" ht="29.25" outlineLevel="0" r="2">
      <c r="A2" s="210" t="s">
        <v>426</v>
      </c>
      <c r="B2" s="210"/>
      <c r="C2" s="210"/>
      <c r="D2" s="210"/>
      <c r="E2" s="210"/>
    </row>
    <row collapsed="false" customFormat="false" customHeight="true" hidden="false" ht="33" outlineLevel="0" r="3">
      <c r="A3" s="346" t="s">
        <v>427</v>
      </c>
      <c r="B3" s="187" t="s">
        <v>71</v>
      </c>
      <c r="C3" s="187"/>
      <c r="D3" s="334" t="s">
        <v>72</v>
      </c>
      <c r="E3" s="212" t="s">
        <v>73</v>
      </c>
      <c r="F3" s="658" t="n">
        <f aca="false">IF(AND('Категория(опт)'!$B$1="A+"),0.51,IF(AND('Категория(опт)'!$B$1="A"),0.46,IF(AND('Категория(опт)'!$B$1="B"),0.415,IF(AND('Категория(опт)'!$B$1="C"),0.37,""))))</f>
        <v>0.37</v>
      </c>
    </row>
    <row collapsed="false" customFormat="false" customHeight="true" hidden="false" ht="15" outlineLevel="0" r="4">
      <c r="A4" s="659" t="s">
        <v>469</v>
      </c>
      <c r="B4" s="295" t="s">
        <v>430</v>
      </c>
      <c r="C4" s="215" t="n">
        <v>80</v>
      </c>
      <c r="D4" s="254" t="n">
        <v>5946</v>
      </c>
      <c r="E4" s="326" t="n">
        <v>0.525</v>
      </c>
    </row>
    <row collapsed="false" customFormat="false" customHeight="true" hidden="false" ht="15.75" outlineLevel="0" r="5">
      <c r="A5" s="659"/>
      <c r="B5" s="295"/>
      <c r="C5" s="220" t="n">
        <v>90</v>
      </c>
      <c r="D5" s="152" t="n">
        <v>6197</v>
      </c>
      <c r="E5" s="660" t="n">
        <v>0.544</v>
      </c>
    </row>
    <row collapsed="false" customFormat="false" customHeight="true" hidden="false" ht="15.75" outlineLevel="0" r="6">
      <c r="A6" s="659"/>
      <c r="B6" s="295"/>
      <c r="C6" s="220" t="n">
        <v>140</v>
      </c>
      <c r="D6" s="152" t="n">
        <v>8328</v>
      </c>
      <c r="E6" s="660" t="n">
        <v>0.544</v>
      </c>
    </row>
    <row collapsed="false" customFormat="false" customHeight="false" hidden="false" ht="15.6" outlineLevel="0" r="7">
      <c r="A7" s="659"/>
      <c r="B7" s="295"/>
      <c r="C7" s="222" t="n">
        <v>160</v>
      </c>
      <c r="D7" s="152" t="n">
        <v>9262</v>
      </c>
      <c r="E7" s="660" t="n">
        <v>0.544</v>
      </c>
    </row>
    <row collapsed="false" customFormat="false" customHeight="false" hidden="false" ht="16.2" outlineLevel="0" r="8">
      <c r="A8" s="659"/>
      <c r="B8" s="295"/>
      <c r="C8" s="222" t="n">
        <v>180</v>
      </c>
      <c r="D8" s="255" t="n">
        <v>10530</v>
      </c>
      <c r="E8" s="661" t="n">
        <v>0.525</v>
      </c>
    </row>
    <row collapsed="false" customFormat="false" customHeight="true" hidden="false" ht="33" outlineLevel="0" r="9">
      <c r="A9" s="346" t="s">
        <v>427</v>
      </c>
      <c r="B9" s="187" t="s">
        <v>71</v>
      </c>
      <c r="C9" s="187"/>
      <c r="D9" s="334" t="s">
        <v>72</v>
      </c>
      <c r="E9" s="212" t="s">
        <v>73</v>
      </c>
      <c r="F9" s="658" t="n">
        <f aca="false">IF(AND('Категория(опт)'!$B$1="A+"),0.59,IF(AND('Категория(опт)'!$B$1="A"),0.55,IF(AND('Категория(опт)'!$B$1="B"),0.51,IF(AND('Категория(опт)'!$B$1="C"),0.475,""))))</f>
        <v>0.475</v>
      </c>
    </row>
    <row collapsed="false" customFormat="false" customHeight="true" hidden="false" ht="15.75" outlineLevel="0" r="10">
      <c r="A10" s="662" t="s">
        <v>470</v>
      </c>
      <c r="B10" s="663"/>
      <c r="C10" s="220" t="n">
        <v>90</v>
      </c>
      <c r="D10" s="664" t="n">
        <v>5908</v>
      </c>
      <c r="E10" s="60" t="n">
        <v>0.19</v>
      </c>
    </row>
    <row collapsed="false" customFormat="false" customHeight="true" hidden="false" ht="15.75" outlineLevel="0" r="11">
      <c r="A11" s="662"/>
      <c r="B11" s="663"/>
      <c r="C11" s="220" t="n">
        <v>140</v>
      </c>
      <c r="D11" s="664" t="n">
        <v>8130</v>
      </c>
      <c r="E11" s="60" t="n">
        <v>0.19</v>
      </c>
    </row>
    <row collapsed="false" customFormat="false" customHeight="false" hidden="false" ht="15.6" outlineLevel="0" r="12">
      <c r="A12" s="662"/>
      <c r="B12" s="663"/>
      <c r="C12" s="222" t="n">
        <v>160</v>
      </c>
      <c r="D12" s="664" t="n">
        <v>8715</v>
      </c>
      <c r="E12" s="60" t="n">
        <v>0.19</v>
      </c>
    </row>
    <row collapsed="false" customFormat="false" customHeight="false" hidden="false" ht="16.2" outlineLevel="0" r="13">
      <c r="A13" s="662"/>
      <c r="B13" s="663"/>
      <c r="C13" s="222" t="n">
        <v>180</v>
      </c>
      <c r="D13" s="664" t="n">
        <v>9541</v>
      </c>
      <c r="E13" s="60" t="n">
        <v>0.19</v>
      </c>
    </row>
    <row collapsed="false" customFormat="false" customHeight="true" hidden="false" ht="33" outlineLevel="0" r="14">
      <c r="A14" s="346" t="s">
        <v>427</v>
      </c>
      <c r="B14" s="187" t="s">
        <v>71</v>
      </c>
      <c r="C14" s="187"/>
      <c r="D14" s="334" t="s">
        <v>72</v>
      </c>
      <c r="E14" s="212" t="s">
        <v>73</v>
      </c>
      <c r="F14" s="658" t="n">
        <f aca="false">IF(AND('Категория(опт)'!$B$1="A+"),0.59,IF(AND('Категория(опт)'!$B$1="A"),0.55,IF(AND('Категория(опт)'!$B$1="B"),0.51,IF(AND('Категория(опт)'!$B$1="C"),0.475,""))))</f>
        <v>0.475</v>
      </c>
    </row>
    <row collapsed="false" customFormat="false" customHeight="true" hidden="false" ht="15.75" outlineLevel="0" r="15">
      <c r="A15" s="665" t="s">
        <v>431</v>
      </c>
      <c r="B15" s="663"/>
      <c r="C15" s="220" t="n">
        <v>90</v>
      </c>
      <c r="D15" s="152" t="n">
        <v>5718</v>
      </c>
      <c r="E15" s="60" t="n">
        <v>0.1</v>
      </c>
    </row>
    <row collapsed="false" customFormat="false" customHeight="true" hidden="false" ht="15.75" outlineLevel="0" r="16">
      <c r="A16" s="665"/>
      <c r="B16" s="663"/>
      <c r="C16" s="220" t="n">
        <v>140</v>
      </c>
      <c r="D16" s="152" t="n">
        <v>7776</v>
      </c>
      <c r="E16" s="60" t="n">
        <v>0.1</v>
      </c>
    </row>
    <row collapsed="false" customFormat="false" customHeight="false" hidden="false" ht="15.6" outlineLevel="0" r="17">
      <c r="A17" s="665"/>
      <c r="B17" s="663"/>
      <c r="C17" s="222" t="n">
        <v>160</v>
      </c>
      <c r="D17" s="152" t="n">
        <v>7861</v>
      </c>
      <c r="E17" s="60" t="n">
        <v>0.1</v>
      </c>
    </row>
    <row collapsed="false" customFormat="false" customHeight="false" hidden="false" ht="16.2" outlineLevel="0" r="18">
      <c r="A18" s="665"/>
      <c r="B18" s="663"/>
      <c r="C18" s="222" t="n">
        <v>180</v>
      </c>
      <c r="D18" s="152" t="n">
        <v>9034</v>
      </c>
      <c r="E18" s="60" t="n">
        <v>0.1</v>
      </c>
    </row>
    <row collapsed="false" customFormat="false" customHeight="true" hidden="false" ht="33" outlineLevel="0" r="19">
      <c r="A19" s="346" t="s">
        <v>427</v>
      </c>
      <c r="B19" s="187" t="s">
        <v>71</v>
      </c>
      <c r="C19" s="187"/>
      <c r="D19" s="334" t="s">
        <v>72</v>
      </c>
      <c r="E19" s="212" t="s">
        <v>73</v>
      </c>
      <c r="F19" s="658" t="n">
        <f aca="false">IF(AND('Категория(опт)'!$B$1="A+"),0.51,IF(AND('Категория(опт)'!$B$1="A"),0.46,IF(AND('Категория(опт)'!$B$1="B"),0.415,IF(AND('Категория(опт)'!$B$1="C"),0.37,""))))</f>
        <v>0.37</v>
      </c>
    </row>
    <row collapsed="false" customFormat="false" customHeight="true" hidden="false" ht="15.75" outlineLevel="0" r="20">
      <c r="A20" s="665" t="s">
        <v>434</v>
      </c>
      <c r="B20" s="663"/>
      <c r="C20" s="220" t="n">
        <v>90</v>
      </c>
      <c r="D20" s="152" t="n">
        <v>6664</v>
      </c>
      <c r="E20" s="660" t="n">
        <v>0.57</v>
      </c>
    </row>
    <row collapsed="false" customFormat="false" customHeight="true" hidden="false" ht="15.75" outlineLevel="0" r="21">
      <c r="A21" s="665"/>
      <c r="B21" s="663"/>
      <c r="C21" s="220" t="n">
        <v>120</v>
      </c>
      <c r="D21" s="152" t="n">
        <v>7377</v>
      </c>
      <c r="E21" s="660" t="n">
        <v>0.57</v>
      </c>
    </row>
    <row collapsed="false" customFormat="false" customHeight="true" hidden="false" ht="15.75" outlineLevel="0" r="22">
      <c r="A22" s="665"/>
      <c r="B22" s="663"/>
      <c r="C22" s="220" t="n">
        <v>140</v>
      </c>
      <c r="D22" s="152" t="n">
        <v>8088</v>
      </c>
      <c r="E22" s="660" t="n">
        <v>0.57</v>
      </c>
    </row>
    <row collapsed="false" customFormat="false" customHeight="false" hidden="false" ht="15.6" outlineLevel="0" r="23">
      <c r="A23" s="665"/>
      <c r="B23" s="663"/>
      <c r="C23" s="222" t="n">
        <v>160</v>
      </c>
      <c r="D23" s="152" t="n">
        <v>8779</v>
      </c>
      <c r="E23" s="660" t="n">
        <v>0.57</v>
      </c>
    </row>
    <row collapsed="false" customFormat="false" customHeight="false" hidden="false" ht="16.2" outlineLevel="0" r="24">
      <c r="A24" s="665"/>
      <c r="B24" s="663"/>
      <c r="C24" s="222" t="n">
        <v>180</v>
      </c>
      <c r="D24" s="152" t="n">
        <v>10053</v>
      </c>
      <c r="E24" s="660" t="n">
        <v>0.57</v>
      </c>
    </row>
    <row collapsed="false" customFormat="false" customHeight="true" hidden="false" ht="33" outlineLevel="0" r="25">
      <c r="A25" s="346" t="s">
        <v>427</v>
      </c>
      <c r="B25" s="187" t="s">
        <v>71</v>
      </c>
      <c r="C25" s="187"/>
      <c r="D25" s="334" t="s">
        <v>72</v>
      </c>
      <c r="E25" s="212" t="s">
        <v>73</v>
      </c>
      <c r="F25" s="658" t="n">
        <f aca="false">IF(AND('Категория(опт)'!$B$1="A+"),0.5,IF(AND('Категория(опт)'!$B$1="A"),0.45,IF(AND('Категория(опт)'!$B$1="B"),0.405,IF(AND('Категория(опт)'!$B$1="C"),0.36,""))))</f>
        <v>0.36</v>
      </c>
    </row>
    <row collapsed="false" customFormat="false" customHeight="true" hidden="false" ht="15.75" outlineLevel="0" r="26">
      <c r="A26" s="666" t="s">
        <v>471</v>
      </c>
      <c r="B26" s="663"/>
      <c r="C26" s="220" t="n">
        <v>90</v>
      </c>
      <c r="D26" s="152" t="n">
        <v>2870</v>
      </c>
      <c r="E26" s="660" t="n">
        <v>0.2</v>
      </c>
    </row>
    <row collapsed="false" customFormat="false" customHeight="true" hidden="false" ht="15.75" outlineLevel="0" r="27">
      <c r="A27" s="666"/>
      <c r="B27" s="663"/>
      <c r="C27" s="220" t="n">
        <v>140</v>
      </c>
      <c r="D27" s="152" t="n">
        <v>3982</v>
      </c>
      <c r="E27" s="660" t="n">
        <v>0.2</v>
      </c>
    </row>
    <row collapsed="false" customFormat="false" customHeight="true" hidden="false" ht="15.6" outlineLevel="0" r="28">
      <c r="A28" s="666"/>
      <c r="B28" s="663"/>
      <c r="C28" s="222" t="n">
        <v>160</v>
      </c>
      <c r="D28" s="152" t="n">
        <v>4204</v>
      </c>
      <c r="E28" s="660" t="n">
        <v>0.2</v>
      </c>
    </row>
    <row collapsed="false" customFormat="false" customHeight="true" hidden="false" ht="16.2" outlineLevel="0" r="29">
      <c r="A29" s="666"/>
      <c r="B29" s="663"/>
      <c r="C29" s="222" t="n">
        <v>180</v>
      </c>
      <c r="D29" s="152" t="n">
        <v>4648</v>
      </c>
      <c r="E29" s="660" t="n">
        <v>0.2</v>
      </c>
    </row>
    <row collapsed="false" customFormat="false" customHeight="true" hidden="false" ht="33" outlineLevel="0" r="30">
      <c r="A30" s="667" t="s">
        <v>427</v>
      </c>
      <c r="B30" s="187" t="s">
        <v>71</v>
      </c>
      <c r="C30" s="187"/>
      <c r="D30" s="334" t="s">
        <v>72</v>
      </c>
      <c r="E30" s="212" t="s">
        <v>73</v>
      </c>
      <c r="F30" s="658" t="n">
        <f aca="false">IF(AND('Категория(опт)'!$B$1="A+"),0.5,IF(AND('Категория(опт)'!$B$1="A"),0.45,IF(AND('Категория(опт)'!$B$1="B"),0.405,IF(AND('Категория(опт)'!$B$1="C"),0.36,""))))</f>
        <v>0.36</v>
      </c>
    </row>
    <row collapsed="false" customFormat="false" customHeight="true" hidden="false" ht="22.8" outlineLevel="0" r="31">
      <c r="A31" s="668" t="s">
        <v>472</v>
      </c>
      <c r="B31" s="669" t="n">
        <v>190</v>
      </c>
      <c r="C31" s="669" t="n">
        <v>80</v>
      </c>
      <c r="D31" s="152" t="n">
        <v>2514</v>
      </c>
      <c r="E31" s="660" t="n">
        <v>0.29</v>
      </c>
      <c r="F31" s="670"/>
    </row>
    <row collapsed="false" customFormat="false" customHeight="true" hidden="false" ht="22.8" outlineLevel="0" r="32">
      <c r="A32" s="668"/>
      <c r="B32" s="669" t="n">
        <v>190</v>
      </c>
      <c r="C32" s="669" t="n">
        <v>90</v>
      </c>
      <c r="D32" s="152" t="n">
        <v>2646</v>
      </c>
      <c r="E32" s="660" t="n">
        <v>0.29</v>
      </c>
      <c r="F32" s="670"/>
    </row>
    <row collapsed="false" customFormat="false" customHeight="true" hidden="false" ht="15.75" outlineLevel="0" r="33">
      <c r="A33" s="668"/>
      <c r="B33" s="663"/>
      <c r="C33" s="220" t="n">
        <v>90</v>
      </c>
      <c r="D33" s="152" t="n">
        <v>2646</v>
      </c>
      <c r="E33" s="660" t="n">
        <v>0.2</v>
      </c>
    </row>
    <row collapsed="false" customFormat="false" customHeight="true" hidden="false" ht="15.75" outlineLevel="0" r="34">
      <c r="A34" s="668"/>
      <c r="B34" s="663"/>
      <c r="C34" s="220" t="n">
        <v>140</v>
      </c>
      <c r="D34" s="152" t="n">
        <v>3534</v>
      </c>
      <c r="E34" s="660" t="n">
        <v>0.2</v>
      </c>
    </row>
    <row collapsed="false" customFormat="false" customHeight="true" hidden="false" ht="15.6" outlineLevel="0" r="35">
      <c r="A35" s="668"/>
      <c r="B35" s="663"/>
      <c r="C35" s="222" t="n">
        <v>160</v>
      </c>
      <c r="D35" s="152" t="n">
        <v>3982</v>
      </c>
      <c r="E35" s="660" t="n">
        <v>0.2</v>
      </c>
    </row>
    <row collapsed="false" customFormat="false" customHeight="true" hidden="false" ht="16.2" outlineLevel="0" r="36">
      <c r="A36" s="668"/>
      <c r="B36" s="663"/>
      <c r="C36" s="222" t="n">
        <v>180</v>
      </c>
      <c r="D36" s="152" t="n">
        <v>4426</v>
      </c>
      <c r="E36" s="660" t="n">
        <v>0.2</v>
      </c>
    </row>
    <row collapsed="false" customFormat="false" customHeight="true" hidden="false" ht="33" outlineLevel="0" r="37">
      <c r="A37" s="667" t="s">
        <v>427</v>
      </c>
      <c r="B37" s="187" t="s">
        <v>71</v>
      </c>
      <c r="C37" s="187"/>
      <c r="D37" s="334" t="s">
        <v>72</v>
      </c>
      <c r="E37" s="212" t="s">
        <v>73</v>
      </c>
      <c r="F37" s="658" t="n">
        <f aca="false">IF(AND('Категория(опт)'!$B$1="A+"),0.5,IF(AND('Категория(опт)'!$B$1="A"),0.45,IF(AND('Категория(опт)'!$B$1="B"),0.405,IF(AND('Категория(опт)'!$B$1="C"),0.36,""))))</f>
        <v>0.36</v>
      </c>
    </row>
    <row collapsed="false" customFormat="false" customHeight="true" hidden="false" ht="22.8" outlineLevel="0" r="38">
      <c r="A38" s="668" t="s">
        <v>440</v>
      </c>
      <c r="B38" s="669" t="n">
        <v>190</v>
      </c>
      <c r="C38" s="669" t="n">
        <v>80</v>
      </c>
      <c r="D38" s="255" t="n">
        <v>1733</v>
      </c>
      <c r="E38" s="660" t="n">
        <v>0.325</v>
      </c>
      <c r="F38" s="670"/>
    </row>
    <row collapsed="false" customFormat="false" customHeight="true" hidden="false" ht="22.8" outlineLevel="0" r="39">
      <c r="A39" s="668"/>
      <c r="B39" s="669" t="n">
        <v>190</v>
      </c>
      <c r="C39" s="669" t="n">
        <v>90</v>
      </c>
      <c r="D39" s="255" t="n">
        <v>1926</v>
      </c>
      <c r="E39" s="660" t="n">
        <v>0.325</v>
      </c>
      <c r="F39" s="670"/>
    </row>
    <row collapsed="false" customFormat="false" customHeight="true" hidden="false" ht="22.8" outlineLevel="0" r="40">
      <c r="A40" s="668"/>
      <c r="B40" s="669" t="n">
        <v>200</v>
      </c>
      <c r="C40" s="669" t="n">
        <v>80</v>
      </c>
      <c r="D40" s="255" t="n">
        <v>1926</v>
      </c>
      <c r="E40" s="660" t="n">
        <v>0.325</v>
      </c>
      <c r="F40" s="670"/>
    </row>
    <row collapsed="false" customFormat="false" customHeight="true" hidden="false" ht="15.75" outlineLevel="0" r="41">
      <c r="A41" s="668"/>
      <c r="B41" s="669"/>
      <c r="C41" s="220" t="n">
        <v>90</v>
      </c>
      <c r="D41" s="255" t="n">
        <v>2121</v>
      </c>
      <c r="E41" s="660" t="n">
        <v>0.325</v>
      </c>
    </row>
    <row collapsed="false" customFormat="false" customHeight="true" hidden="false" ht="15.75" outlineLevel="0" r="42">
      <c r="A42" s="668"/>
      <c r="B42" s="669"/>
      <c r="C42" s="220" t="n">
        <v>140</v>
      </c>
      <c r="D42" s="255" t="n">
        <v>2510</v>
      </c>
      <c r="E42" s="660" t="n">
        <v>0.325</v>
      </c>
    </row>
    <row collapsed="false" customFormat="false" customHeight="true" hidden="false" ht="15.6" outlineLevel="0" r="43">
      <c r="A43" s="668"/>
      <c r="B43" s="669"/>
      <c r="C43" s="222" t="n">
        <v>160</v>
      </c>
      <c r="D43" s="255" t="n">
        <v>2705</v>
      </c>
      <c r="E43" s="660" t="n">
        <v>0.325</v>
      </c>
    </row>
    <row collapsed="false" customFormat="false" customHeight="true" hidden="false" ht="16.2" outlineLevel="0" r="44">
      <c r="A44" s="668"/>
      <c r="B44" s="669"/>
      <c r="C44" s="222" t="n">
        <v>180</v>
      </c>
      <c r="D44" s="255" t="n">
        <v>2898</v>
      </c>
      <c r="E44" s="660" t="n">
        <v>0.325</v>
      </c>
    </row>
    <row collapsed="false" customFormat="false" customHeight="true" hidden="false" ht="36" outlineLevel="0" r="45">
      <c r="A45" s="346" t="s">
        <v>427</v>
      </c>
      <c r="B45" s="187" t="s">
        <v>71</v>
      </c>
      <c r="C45" s="187"/>
      <c r="D45" s="334" t="s">
        <v>72</v>
      </c>
      <c r="E45" s="212" t="s">
        <v>73</v>
      </c>
      <c r="F45" s="582" t="n">
        <f aca="false">IF(AND('Категория(опт)'!$B$1="A+"),0.5,IF(AND('Категория(опт)'!$B$1="A"),0.45,IF(AND('Категория(опт)'!$B$1="B"),0.405,IF(AND('Категория(опт)'!$B$1="C"),0.36,IF(AND('Категория(опт)'!$B$1="D"),0.47,"")))))</f>
        <v>0.36</v>
      </c>
    </row>
    <row collapsed="false" customFormat="false" customHeight="true" hidden="false" ht="63" outlineLevel="0" r="46">
      <c r="A46" s="671" t="s">
        <v>473</v>
      </c>
      <c r="B46" s="220" t="s">
        <v>378</v>
      </c>
      <c r="C46" s="220"/>
      <c r="D46" s="255" t="n">
        <v>811</v>
      </c>
      <c r="E46" s="672" t="n">
        <v>0.325</v>
      </c>
    </row>
    <row collapsed="false" customFormat="false" customHeight="true" hidden="false" ht="63" outlineLevel="0" r="47">
      <c r="A47" s="671"/>
      <c r="B47" s="220" t="s">
        <v>474</v>
      </c>
      <c r="C47" s="220"/>
      <c r="D47" s="673" t="n">
        <v>1149</v>
      </c>
      <c r="E47" s="674" t="n">
        <v>0.325</v>
      </c>
    </row>
    <row collapsed="false" customFormat="false" customHeight="true" hidden="false" ht="36" outlineLevel="0" r="48">
      <c r="A48" s="346" t="s">
        <v>427</v>
      </c>
      <c r="B48" s="187" t="s">
        <v>71</v>
      </c>
      <c r="C48" s="187"/>
      <c r="D48" s="334" t="s">
        <v>72</v>
      </c>
      <c r="E48" s="212" t="s">
        <v>73</v>
      </c>
      <c r="F48" s="582" t="n">
        <f aca="false">IF(AND('Категория(опт)'!$B$1="A+"),0.58,IF(AND('Категория(опт)'!$B$1="A"),0.56,IF(AND('Категория(опт)'!$B$1="B"),0.54,IF(AND('Категория(опт)'!$B$1="C"),0.52,IF(AND('Категория(опт)'!$B$1="D"),0.55,"")))))</f>
        <v>0.52</v>
      </c>
    </row>
    <row collapsed="false" customFormat="false" customHeight="true" hidden="false" ht="28.5" outlineLevel="0" r="49">
      <c r="A49" s="675" t="s">
        <v>475</v>
      </c>
      <c r="B49" s="220" t="n">
        <v>120</v>
      </c>
      <c r="C49" s="215" t="n">
        <v>60</v>
      </c>
      <c r="D49" s="676" t="n">
        <v>2404</v>
      </c>
      <c r="E49" s="677" t="n">
        <v>0.1</v>
      </c>
    </row>
    <row collapsed="false" customFormat="false" customHeight="true" hidden="false" ht="28.5" outlineLevel="0" r="50">
      <c r="A50" s="675"/>
      <c r="B50" s="220"/>
      <c r="C50" s="220"/>
      <c r="D50" s="676"/>
      <c r="E50" s="677"/>
    </row>
    <row collapsed="false" customFormat="false" customHeight="true" hidden="false" ht="28.5" outlineLevel="0" r="51">
      <c r="A51" s="675"/>
      <c r="B51" s="678" t="n">
        <v>200</v>
      </c>
      <c r="C51" s="678" t="n">
        <v>80</v>
      </c>
      <c r="D51" s="676" t="n">
        <v>3613</v>
      </c>
      <c r="E51" s="677" t="n">
        <v>0.1</v>
      </c>
    </row>
    <row collapsed="false" customFormat="false" customHeight="true" hidden="false" ht="36" outlineLevel="0" r="52">
      <c r="A52" s="346" t="s">
        <v>427</v>
      </c>
      <c r="B52" s="187" t="s">
        <v>71</v>
      </c>
      <c r="C52" s="187"/>
      <c r="D52" s="334" t="s">
        <v>72</v>
      </c>
      <c r="E52" s="212" t="s">
        <v>73</v>
      </c>
      <c r="F52" s="582" t="n">
        <f aca="false">IF(AND('Категория(опт)'!$B$1="A+"),0.52,IF(AND('Категория(опт)'!$B$1="A"),0.52,IF(AND('Категория(опт)'!$B$1="B"),0.52,IF(AND('Категория(опт)'!$B$1="C"),0.52,IF(AND('Категория(опт)'!$B$1="D"),0.47,"")))))</f>
        <v>0.52</v>
      </c>
    </row>
    <row collapsed="false" customFormat="false" customHeight="true" hidden="false" ht="63" outlineLevel="0" r="53">
      <c r="A53" s="671" t="s">
        <v>476</v>
      </c>
      <c r="B53" s="220"/>
      <c r="C53" s="220"/>
      <c r="D53" s="144" t="n">
        <v>2015</v>
      </c>
      <c r="E53" s="677" t="n">
        <v>0.1</v>
      </c>
    </row>
    <row collapsed="false" customFormat="false" customHeight="true" hidden="false" ht="63" outlineLevel="0" r="54">
      <c r="A54" s="671" t="s">
        <v>477</v>
      </c>
      <c r="B54" s="220"/>
      <c r="C54" s="220"/>
      <c r="D54" s="68" t="n">
        <v>2004</v>
      </c>
      <c r="E54" s="588" t="n">
        <v>0.5</v>
      </c>
      <c r="F54" s="658" t="n">
        <f aca="false">IF(AND('Категория(опт)'!$B$1="A+"),0.51,IF(AND('Категория(опт)'!$B$1="A"),0.46,IF(AND('Категория(опт)'!$B$1="B"),0.415,IF(AND('Категория(опт)'!$B$1="C"),0.37,""))))</f>
        <v>0.37</v>
      </c>
    </row>
    <row collapsed="false" customFormat="false" customHeight="true" hidden="false" ht="29.25" outlineLevel="0" r="55">
      <c r="A55" s="210" t="s">
        <v>478</v>
      </c>
      <c r="B55" s="210"/>
      <c r="C55" s="210"/>
      <c r="D55" s="210"/>
      <c r="E55" s="210"/>
    </row>
    <row collapsed="false" customFormat="false" customHeight="true" hidden="false" ht="33" outlineLevel="0" r="56">
      <c r="A56" s="346" t="s">
        <v>427</v>
      </c>
      <c r="B56" s="187" t="s">
        <v>71</v>
      </c>
      <c r="C56" s="187"/>
      <c r="D56" s="334" t="s">
        <v>72</v>
      </c>
      <c r="E56" s="212" t="s">
        <v>73</v>
      </c>
      <c r="F56" s="658" t="n">
        <f aca="false">IF(AND('Категория(опт)'!$B$1="A+"),0.51,IF(AND('Категория(опт)'!$B$1="A"),0.46,IF(AND('Категория(опт)'!$B$1="B"),0.415,IF(AND('Категория(опт)'!$B$1="C"),0.38,""))))</f>
        <v>0.38</v>
      </c>
    </row>
    <row collapsed="false" customFormat="false" customHeight="true" hidden="false" ht="20.4" outlineLevel="0" r="57">
      <c r="A57" s="659" t="s">
        <v>455</v>
      </c>
      <c r="B57" s="220" t="n">
        <v>205</v>
      </c>
      <c r="C57" s="215" t="n">
        <v>140</v>
      </c>
      <c r="D57" s="679" t="n">
        <v>6324</v>
      </c>
      <c r="E57" s="326" t="n">
        <v>0.473</v>
      </c>
      <c r="F57" s="670"/>
    </row>
    <row collapsed="false" customFormat="false" customHeight="true" hidden="false" ht="20.4" outlineLevel="0" r="58">
      <c r="A58" s="659"/>
      <c r="B58" s="678" t="n">
        <v>205</v>
      </c>
      <c r="C58" s="680" t="n">
        <v>172</v>
      </c>
      <c r="D58" s="144" t="n">
        <v>7910</v>
      </c>
      <c r="E58" s="588" t="n">
        <v>0.38</v>
      </c>
    </row>
    <row collapsed="false" customFormat="false" customHeight="true" hidden="false" ht="20.4" outlineLevel="0" r="59">
      <c r="A59" s="659"/>
      <c r="B59" s="220" t="n">
        <v>220</v>
      </c>
      <c r="C59" s="220" t="n">
        <v>200</v>
      </c>
      <c r="D59" s="152" t="n">
        <v>9494</v>
      </c>
      <c r="E59" s="588" t="n">
        <v>0.38</v>
      </c>
    </row>
    <row collapsed="false" customFormat="false" customHeight="true" hidden="false" ht="33" outlineLevel="0" r="60">
      <c r="A60" s="346" t="s">
        <v>427</v>
      </c>
      <c r="B60" s="187" t="s">
        <v>71</v>
      </c>
      <c r="C60" s="187"/>
      <c r="D60" s="334" t="s">
        <v>72</v>
      </c>
      <c r="E60" s="212" t="s">
        <v>73</v>
      </c>
      <c r="F60" s="658" t="n">
        <f aca="false">IF(AND('Категория(опт)'!$B$1="A+"),0.55,IF(AND('Категория(опт)'!$B$1="A"),0.505,IF(AND('Категория(опт)'!$B$1="B"),0.465,IF(AND('Категория(опт)'!$B$1="C"),0.42,""))))</f>
        <v>0.42</v>
      </c>
    </row>
    <row collapsed="false" customFormat="false" customHeight="true" hidden="false" ht="21" outlineLevel="0" r="61">
      <c r="A61" s="681" t="s">
        <v>479</v>
      </c>
      <c r="B61" s="220" t="n">
        <v>205</v>
      </c>
      <c r="C61" s="215" t="n">
        <v>140</v>
      </c>
      <c r="D61" s="676" t="n">
        <v>4399</v>
      </c>
      <c r="E61" s="682" t="n">
        <v>0.25</v>
      </c>
    </row>
    <row collapsed="false" customFormat="false" customHeight="true" hidden="false" ht="21" outlineLevel="0" r="62">
      <c r="A62" s="681"/>
      <c r="B62" s="678" t="n">
        <v>205</v>
      </c>
      <c r="C62" s="680" t="n">
        <v>172</v>
      </c>
      <c r="D62" s="683" t="n">
        <v>5163</v>
      </c>
      <c r="E62" s="682" t="n">
        <v>0.25</v>
      </c>
    </row>
    <row collapsed="false" customFormat="false" customHeight="true" hidden="false" ht="21" outlineLevel="0" r="63">
      <c r="A63" s="681"/>
      <c r="B63" s="220" t="n">
        <v>220</v>
      </c>
      <c r="C63" s="220" t="n">
        <v>200</v>
      </c>
      <c r="D63" s="684" t="n">
        <v>5929</v>
      </c>
      <c r="E63" s="685" t="n">
        <v>0.25</v>
      </c>
    </row>
    <row collapsed="false" customFormat="false" customHeight="true" hidden="false" ht="33" outlineLevel="0" r="64">
      <c r="A64" s="346" t="s">
        <v>427</v>
      </c>
      <c r="B64" s="187" t="s">
        <v>71</v>
      </c>
      <c r="C64" s="187"/>
      <c r="D64" s="334" t="s">
        <v>72</v>
      </c>
      <c r="E64" s="212" t="s">
        <v>73</v>
      </c>
      <c r="F64" s="658" t="n">
        <f aca="false">IF(AND('Категория(опт)'!$B$1="A+"),0.51,IF(AND('Категория(опт)'!$B$1="A"),0.46,IF(AND('Категория(опт)'!$B$1="B"),0.415,IF(AND('Категория(опт)'!$B$1="C"),0.38,""))))</f>
        <v>0.38</v>
      </c>
    </row>
    <row collapsed="false" customFormat="false" customHeight="true" hidden="false" ht="21" outlineLevel="0" r="65">
      <c r="A65" s="659" t="s">
        <v>480</v>
      </c>
      <c r="B65" s="220" t="n">
        <v>205</v>
      </c>
      <c r="C65" s="215" t="n">
        <v>140</v>
      </c>
      <c r="D65" s="144" t="n">
        <v>5852</v>
      </c>
      <c r="E65" s="326" t="n">
        <v>0.415</v>
      </c>
    </row>
    <row collapsed="false" customFormat="false" customHeight="true" hidden="false" ht="21" outlineLevel="0" r="66">
      <c r="A66" s="659"/>
      <c r="B66" s="220" t="n">
        <v>220</v>
      </c>
      <c r="C66" s="220" t="n">
        <v>200</v>
      </c>
      <c r="D66" s="152" t="n">
        <v>8787</v>
      </c>
      <c r="E66" s="326" t="n">
        <v>0.415</v>
      </c>
    </row>
    <row collapsed="false" customFormat="false" customHeight="true" hidden="false" ht="33" outlineLevel="0" r="67">
      <c r="A67" s="346" t="s">
        <v>427</v>
      </c>
      <c r="B67" s="187" t="s">
        <v>71</v>
      </c>
      <c r="C67" s="187"/>
      <c r="D67" s="334" t="s">
        <v>72</v>
      </c>
      <c r="E67" s="212" t="s">
        <v>73</v>
      </c>
      <c r="F67" s="658" t="n">
        <f aca="false">IF(AND('Категория(опт)'!$B$1="A+"),0.51,IF(AND('Категория(опт)'!$B$1="A"),0.46,IF(AND('Категория(опт)'!$B$1="B"),0.415,IF(AND('Категория(опт)'!$B$1="C"),0.38,""))))</f>
        <v>0.38</v>
      </c>
    </row>
    <row collapsed="false" customFormat="false" customHeight="true" hidden="false" ht="21" outlineLevel="0" r="68">
      <c r="A68" s="666" t="s">
        <v>459</v>
      </c>
      <c r="B68" s="220" t="n">
        <v>205</v>
      </c>
      <c r="C68" s="215" t="n">
        <v>140</v>
      </c>
      <c r="D68" s="686" t="n">
        <v>3501</v>
      </c>
      <c r="E68" s="588" t="n">
        <v>0.19</v>
      </c>
    </row>
    <row collapsed="false" customFormat="false" customHeight="true" hidden="false" ht="21" outlineLevel="0" r="69">
      <c r="A69" s="666"/>
      <c r="B69" s="220" t="n">
        <v>220</v>
      </c>
      <c r="C69" s="220" t="n">
        <v>200</v>
      </c>
      <c r="D69" s="687" t="n">
        <v>4667</v>
      </c>
      <c r="E69" s="588" t="n">
        <v>0.19</v>
      </c>
    </row>
    <row collapsed="false" customFormat="false" customHeight="true" hidden="false" ht="33" outlineLevel="0" r="70">
      <c r="A70" s="346" t="s">
        <v>427</v>
      </c>
      <c r="B70" s="187" t="s">
        <v>71</v>
      </c>
      <c r="C70" s="187"/>
      <c r="D70" s="334" t="s">
        <v>72</v>
      </c>
      <c r="E70" s="212" t="s">
        <v>73</v>
      </c>
      <c r="F70" s="658" t="n">
        <f aca="false">IF(AND('Категория(опт)'!$B$1="A+"),0.51,IF(AND('Категория(опт)'!$B$1="A"),0.5,IF(AND('Категория(опт)'!$B$1="B"),0.48,IF(AND('Категория(опт)'!$B$1="C"),0.47,""))))</f>
        <v>0.47</v>
      </c>
    </row>
    <row collapsed="false" customFormat="false" customHeight="true" hidden="false" ht="21" outlineLevel="0" r="71">
      <c r="A71" s="681" t="s">
        <v>461</v>
      </c>
      <c r="B71" s="220" t="n">
        <v>205</v>
      </c>
      <c r="C71" s="215" t="n">
        <v>140</v>
      </c>
      <c r="D71" s="144" t="n">
        <v>3007</v>
      </c>
      <c r="E71" s="588" t="n">
        <v>0.1</v>
      </c>
    </row>
    <row collapsed="false" customFormat="false" customHeight="true" hidden="false" ht="21" outlineLevel="0" r="72">
      <c r="A72" s="681"/>
      <c r="B72" s="220" t="n">
        <v>220</v>
      </c>
      <c r="C72" s="220" t="n">
        <v>200</v>
      </c>
      <c r="D72" s="152" t="n">
        <v>4396</v>
      </c>
      <c r="E72" s="60" t="n">
        <v>0.1</v>
      </c>
    </row>
    <row collapsed="false" customFormat="false" customHeight="true" hidden="false" ht="33" outlineLevel="0" r="73">
      <c r="A73" s="346" t="s">
        <v>427</v>
      </c>
      <c r="B73" s="187" t="s">
        <v>71</v>
      </c>
      <c r="C73" s="187"/>
      <c r="D73" s="334" t="s">
        <v>72</v>
      </c>
      <c r="E73" s="212" t="s">
        <v>73</v>
      </c>
      <c r="F73" s="658" t="n">
        <f aca="false">IF(AND('Категория(опт)'!$B$1="A+"),0.5,IF(AND('Категория(опт)'!$B$1="A"),0.45,IF(AND('Категория(опт)'!$B$1="B"),0.405,IF(AND('Категория(опт)'!$B$1="C"),0.36,""))))</f>
        <v>0.36</v>
      </c>
    </row>
    <row collapsed="false" customFormat="false" customHeight="true" hidden="false" ht="21" outlineLevel="0" r="74">
      <c r="A74" s="681" t="s">
        <v>463</v>
      </c>
      <c r="B74" s="220" t="n">
        <v>205</v>
      </c>
      <c r="C74" s="215" t="n">
        <v>140</v>
      </c>
      <c r="D74" s="144" t="n">
        <v>3093</v>
      </c>
      <c r="E74" s="588" t="n">
        <v>0.3</v>
      </c>
    </row>
    <row collapsed="false" customFormat="false" customHeight="true" hidden="false" ht="21" outlineLevel="0" r="75">
      <c r="A75" s="681"/>
      <c r="B75" s="220" t="n">
        <v>220</v>
      </c>
      <c r="C75" s="220" t="n">
        <v>200</v>
      </c>
      <c r="D75" s="152" t="n">
        <v>4650</v>
      </c>
      <c r="E75" s="60" t="n">
        <v>0.3</v>
      </c>
    </row>
    <row collapsed="false" customFormat="false" customHeight="true" hidden="false" ht="33" outlineLevel="0" r="76">
      <c r="A76" s="346" t="s">
        <v>427</v>
      </c>
      <c r="B76" s="187" t="s">
        <v>71</v>
      </c>
      <c r="C76" s="187"/>
      <c r="D76" s="334" t="s">
        <v>72</v>
      </c>
      <c r="E76" s="212" t="s">
        <v>73</v>
      </c>
      <c r="F76" s="658" t="n">
        <f aca="false">IF(AND('Категория(опт)'!$B$1="A+"),0.51,IF(AND('Категория(опт)'!$B$1="A"),0.5,IF(AND('Категория(опт)'!$B$1="B"),0.48,IF(AND('Категория(опт)'!$B$1="C"),0.47,""))))</f>
        <v>0.47</v>
      </c>
    </row>
    <row collapsed="false" customFormat="false" customHeight="true" hidden="false" ht="21" outlineLevel="0" r="77">
      <c r="A77" s="681" t="s">
        <v>465</v>
      </c>
      <c r="B77" s="220" t="n">
        <v>205</v>
      </c>
      <c r="C77" s="215" t="n">
        <v>140</v>
      </c>
      <c r="D77" s="144" t="n">
        <v>1701</v>
      </c>
      <c r="E77" s="588" t="n">
        <v>0.15</v>
      </c>
    </row>
    <row collapsed="false" customFormat="false" customHeight="true" hidden="false" ht="21" outlineLevel="0" r="78">
      <c r="A78" s="681"/>
      <c r="B78" s="220" t="n">
        <v>220</v>
      </c>
      <c r="C78" s="220" t="n">
        <v>200</v>
      </c>
      <c r="D78" s="152" t="n">
        <v>2494</v>
      </c>
      <c r="E78" s="60" t="n">
        <v>0.15</v>
      </c>
    </row>
  </sheetData>
  <mergeCells count="47">
    <mergeCell ref="F1:H1"/>
    <mergeCell ref="A2:E2"/>
    <mergeCell ref="B3:C3"/>
    <mergeCell ref="A4:A8"/>
    <mergeCell ref="B4:B8"/>
    <mergeCell ref="B9:C9"/>
    <mergeCell ref="A10:A13"/>
    <mergeCell ref="B10:B13"/>
    <mergeCell ref="B14:C14"/>
    <mergeCell ref="A15:A18"/>
    <mergeCell ref="B15:B18"/>
    <mergeCell ref="B19:C19"/>
    <mergeCell ref="A20:A24"/>
    <mergeCell ref="B20:B24"/>
    <mergeCell ref="B25:C25"/>
    <mergeCell ref="A26:A29"/>
    <mergeCell ref="B26:B29"/>
    <mergeCell ref="B30:C30"/>
    <mergeCell ref="A31:A36"/>
    <mergeCell ref="B33:B36"/>
    <mergeCell ref="B37:C37"/>
    <mergeCell ref="A38:A44"/>
    <mergeCell ref="B40:B44"/>
    <mergeCell ref="B45:C45"/>
    <mergeCell ref="A46:A47"/>
    <mergeCell ref="B46:C46"/>
    <mergeCell ref="B47:C47"/>
    <mergeCell ref="B48:C48"/>
    <mergeCell ref="A49:A51"/>
    <mergeCell ref="B52:C52"/>
    <mergeCell ref="B53:C53"/>
    <mergeCell ref="B54:C54"/>
    <mergeCell ref="A55:E55"/>
    <mergeCell ref="B56:C56"/>
    <mergeCell ref="A57:A59"/>
    <mergeCell ref="B60:C60"/>
    <mergeCell ref="A61:A63"/>
    <mergeCell ref="B64:C64"/>
    <mergeCell ref="A65:A66"/>
    <mergeCell ref="B67:C67"/>
    <mergeCell ref="A68:A69"/>
    <mergeCell ref="B70:C70"/>
    <mergeCell ref="A71:A72"/>
    <mergeCell ref="B73:C73"/>
    <mergeCell ref="A74:A75"/>
    <mergeCell ref="B76:C76"/>
    <mergeCell ref="A77:A7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40.5612244897959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545" width="0"/>
    <col collapsed="false" hidden="false" max="6" min="6" style="605" width="16.5612244897959"/>
    <col collapsed="false" hidden="false" max="7" min="7" style="47" width="10"/>
    <col collapsed="false" hidden="false" max="8" min="8" style="33" width="18.1071428571429"/>
    <col collapsed="false" hidden="false" max="9" min="9" style="33" width="19.9948979591837"/>
    <col collapsed="false" hidden="false" max="1022" min="10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3"/>
      <c r="C1" s="3"/>
      <c r="D1" s="3"/>
      <c r="G1" s="49"/>
      <c r="H1" s="50"/>
      <c r="I1" s="262" t="s">
        <v>67</v>
      </c>
    </row>
    <row collapsed="false" customFormat="false" customHeight="true" hidden="false" ht="29.25" outlineLevel="0" r="2">
      <c r="A2" s="339" t="s">
        <v>481</v>
      </c>
      <c r="B2" s="339"/>
      <c r="C2" s="339"/>
      <c r="D2" s="339"/>
      <c r="E2" s="339"/>
      <c r="F2" s="339"/>
      <c r="G2" s="339"/>
      <c r="H2" s="339"/>
      <c r="I2" s="339"/>
    </row>
    <row collapsed="false" customFormat="false" customHeight="true" hidden="false" ht="29.25" outlineLevel="0" r="3">
      <c r="A3" s="688" t="s">
        <v>482</v>
      </c>
      <c r="B3" s="688"/>
      <c r="C3" s="688"/>
      <c r="D3" s="688"/>
      <c r="E3" s="688"/>
      <c r="F3" s="688"/>
      <c r="G3" s="688"/>
      <c r="H3" s="688"/>
      <c r="I3" s="688"/>
    </row>
    <row collapsed="false" customFormat="false" customHeight="true" hidden="true" ht="35.25" outlineLevel="0" r="4">
      <c r="A4" s="56" t="s">
        <v>483</v>
      </c>
      <c r="B4" s="57" t="s">
        <v>70</v>
      </c>
      <c r="C4" s="136" t="s">
        <v>71</v>
      </c>
      <c r="D4" s="136"/>
      <c r="E4" s="606" t="s">
        <v>72</v>
      </c>
      <c r="F4" s="607" t="s">
        <v>72</v>
      </c>
      <c r="G4" s="60" t="s">
        <v>73</v>
      </c>
      <c r="H4" s="61" t="s">
        <v>74</v>
      </c>
      <c r="I4" s="140" t="s">
        <v>75</v>
      </c>
    </row>
    <row collapsed="false" customFormat="false" customHeight="true" hidden="true" ht="16.2" outlineLevel="0" r="5">
      <c r="A5" s="278"/>
      <c r="B5" s="116" t="s">
        <v>484</v>
      </c>
      <c r="C5" s="365" t="s">
        <v>485</v>
      </c>
      <c r="D5" s="75" t="n">
        <v>80</v>
      </c>
      <c r="E5" s="689" t="n">
        <v>8584</v>
      </c>
      <c r="F5" s="615" t="n">
        <f aca="false">ROUND(E5*(1+'Wildberries (РРЦ)'!$D$2),0)</f>
        <v>8584</v>
      </c>
      <c r="G5" s="266" t="n">
        <v>0.35</v>
      </c>
      <c r="H5" s="95" t="n">
        <f aca="false">F5*(1-G5)</f>
        <v>5579.6</v>
      </c>
      <c r="I5" s="158" t="n">
        <f aca="false">(НАМАТРАСНИКИ_опт!D2*(1-НАМАТРАСНИКИ_опт!$F$1)*(1-НАМАТРАСНИКИ_опт!E2))/(IF(AND('Категория(опт)'!$B$6="с НДС"),1,IF(AND('Категория(опт)'!$B$6="без НДС"),1.2,"")))</f>
        <v>2598.75</v>
      </c>
    </row>
    <row collapsed="false" customFormat="false" customHeight="true" hidden="true" ht="16.2" outlineLevel="0" r="6">
      <c r="A6" s="82" t="s">
        <v>486</v>
      </c>
      <c r="B6" s="116"/>
      <c r="C6" s="365"/>
      <c r="D6" s="75" t="n">
        <v>90</v>
      </c>
      <c r="E6" s="689" t="n">
        <v>9518</v>
      </c>
      <c r="F6" s="615" t="n">
        <f aca="false">ROUND(E6*(1+'Wildberries (РРЦ)'!$D$2),0)</f>
        <v>9518</v>
      </c>
      <c r="G6" s="227" t="n">
        <v>0.35</v>
      </c>
      <c r="H6" s="95" t="n">
        <f aca="false">F6*(1-G6)</f>
        <v>6186.7</v>
      </c>
      <c r="I6" s="158" t="n">
        <f aca="false">(НАМАТРАСНИКИ_опт!D3*(1-НАМАТРАСНИКИ_опт!$F$1)*(1-НАМАТРАСНИКИ_опт!E3))/(IF(AND('Категория(опт)'!$B$6="с НДС"),1,IF(AND('Категория(опт)'!$B$6="без НДС"),1.2,"")))</f>
        <v>2888.1</v>
      </c>
    </row>
    <row collapsed="false" customFormat="false" customHeight="true" hidden="true" ht="16.2" outlineLevel="0" r="7">
      <c r="A7" s="82"/>
      <c r="B7" s="116"/>
      <c r="C7" s="365"/>
      <c r="D7" s="75" t="n">
        <v>120</v>
      </c>
      <c r="E7" s="689" t="n">
        <v>10454</v>
      </c>
      <c r="F7" s="615" t="n">
        <f aca="false">ROUND(E7*(1+'Wildberries (РРЦ)'!$D$2),0)</f>
        <v>10454</v>
      </c>
      <c r="G7" s="227" t="n">
        <v>0.35</v>
      </c>
      <c r="H7" s="95" t="n">
        <f aca="false">F7*(1-G7)</f>
        <v>6795.1</v>
      </c>
      <c r="I7" s="158" t="n">
        <f aca="false">(НАМАТРАСНИКИ_опт!D4*(1-НАМАТРАСНИКИ_опт!$F$1)*(1-НАМАТРАСНИКИ_опт!E4))/(IF(AND('Категория(опт)'!$B$6="с НДС"),1,IF(AND('Категория(опт)'!$B$6="без НДС"),1.2,"")))</f>
        <v>3177.45</v>
      </c>
    </row>
    <row collapsed="false" customFormat="false" customHeight="true" hidden="true" ht="16.2" outlineLevel="0" r="8">
      <c r="A8" s="82" t="s">
        <v>487</v>
      </c>
      <c r="B8" s="116"/>
      <c r="C8" s="365"/>
      <c r="D8" s="504" t="n">
        <v>140</v>
      </c>
      <c r="E8" s="689" t="n">
        <v>11389</v>
      </c>
      <c r="F8" s="615" t="n">
        <f aca="false">ROUND(E8*(1+'Wildberries (РРЦ)'!$D$2),0)</f>
        <v>11389</v>
      </c>
      <c r="G8" s="227" t="n">
        <v>0.35</v>
      </c>
      <c r="H8" s="95" t="n">
        <f aca="false">F8*(1-G8)</f>
        <v>7402.85</v>
      </c>
      <c r="I8" s="158" t="n">
        <f aca="false">(НАМАТРАСНИКИ_опт!D5*(1-НАМАТРАСНИКИ_опт!$F$1)*(1-НАМАТРАСНИКИ_опт!E5))/(IF(AND('Категория(опт)'!$B$6="с НДС"),1,IF(AND('Категория(опт)'!$B$6="без НДС"),1.2,"")))</f>
        <v>3467.25</v>
      </c>
    </row>
    <row collapsed="false" customFormat="false" customHeight="true" hidden="true" ht="16.2" outlineLevel="0" r="9">
      <c r="A9" s="82"/>
      <c r="B9" s="116"/>
      <c r="C9" s="365"/>
      <c r="D9" s="507" t="n">
        <v>160</v>
      </c>
      <c r="E9" s="690" t="n">
        <v>12323</v>
      </c>
      <c r="F9" s="618" t="n">
        <f aca="false">ROUND(E9*(1+'Wildberries (РРЦ)'!$D$2),0)</f>
        <v>12323</v>
      </c>
      <c r="G9" s="228" t="n">
        <v>0.35</v>
      </c>
      <c r="H9" s="103" t="n">
        <f aca="false">F9*(1-G9)</f>
        <v>8009.95</v>
      </c>
      <c r="I9" s="168" t="n">
        <f aca="false">(НАМАТРАСНИКИ_опт!D6*(1-НАМАТРАСНИКИ_опт!$F$1)*(1-НАМАТРАСНИКИ_опт!E6))/(IF(AND('Категория(опт)'!$B$6="с НДС"),1,IF(AND('Категория(опт)'!$B$6="без НДС"),1.2,"")))</f>
        <v>3757.5</v>
      </c>
    </row>
    <row collapsed="false" customFormat="false" customHeight="true" hidden="true" ht="16.2" outlineLevel="0" r="10">
      <c r="A10" s="82"/>
      <c r="B10" s="116"/>
      <c r="C10" s="365"/>
      <c r="D10" s="504" t="n">
        <v>180</v>
      </c>
      <c r="E10" s="689" t="n">
        <v>14194</v>
      </c>
      <c r="F10" s="615" t="n">
        <f aca="false">ROUND(E10*(1+'Wildberries (РРЦ)'!$D$2),0)</f>
        <v>14194</v>
      </c>
      <c r="G10" s="227" t="n">
        <v>0.35</v>
      </c>
      <c r="H10" s="95" t="n">
        <f aca="false">F10*(1-G10)</f>
        <v>9226.1</v>
      </c>
      <c r="I10" s="158" t="n">
        <f aca="false">(НАМАТРАСНИКИ_опт!D7*(1-НАМАТРАСНИКИ_опт!$F$1)*(1-НАМАТРАСНИКИ_опт!E7))/(IF(AND('Категория(опт)'!$B$6="с НДС"),1,IF(AND('Категория(опт)'!$B$6="без НДС"),1.2,"")))</f>
        <v>4335.3</v>
      </c>
    </row>
    <row collapsed="false" customFormat="false" customHeight="true" hidden="true" ht="16.2" outlineLevel="0" r="11">
      <c r="A11" s="117"/>
      <c r="B11" s="116"/>
      <c r="C11" s="365"/>
      <c r="D11" s="504" t="n">
        <v>200</v>
      </c>
      <c r="E11" s="689" t="n">
        <v>16064</v>
      </c>
      <c r="F11" s="615" t="n">
        <f aca="false">ROUND(E11*(1+'Wildberries (РРЦ)'!$D$2),0)</f>
        <v>16064</v>
      </c>
      <c r="G11" s="227" t="n">
        <v>0.35</v>
      </c>
      <c r="H11" s="95" t="n">
        <f aca="false">F11*(1-G11)</f>
        <v>10441.6</v>
      </c>
      <c r="I11" s="158" t="n">
        <f aca="false">(НАМАТРАСНИКИ_опт!D8*(1-НАМАТРАСНИКИ_опт!$F$1)*(1-НАМАТРАСНИКИ_опт!E8))/(IF(AND('Категория(опт)'!$B$6="с НДС"),1,IF(AND('Категория(опт)'!$B$6="без НДС"),1.2,"")))</f>
        <v>4914</v>
      </c>
    </row>
    <row collapsed="false" customFormat="false" customHeight="true" hidden="false" ht="35.25" outlineLevel="0" r="12">
      <c r="A12" s="56" t="s">
        <v>488</v>
      </c>
      <c r="B12" s="57" t="s">
        <v>70</v>
      </c>
      <c r="C12" s="136" t="s">
        <v>71</v>
      </c>
      <c r="D12" s="136"/>
      <c r="E12" s="606" t="s">
        <v>72</v>
      </c>
      <c r="F12" s="607" t="s">
        <v>72</v>
      </c>
      <c r="G12" s="60" t="s">
        <v>73</v>
      </c>
      <c r="H12" s="61" t="s">
        <v>74</v>
      </c>
      <c r="I12" s="140" t="s">
        <v>75</v>
      </c>
    </row>
    <row collapsed="false" customFormat="false" customHeight="true" hidden="false" ht="15" outlineLevel="0" r="13">
      <c r="A13" s="278"/>
      <c r="B13" s="116" t="s">
        <v>489</v>
      </c>
      <c r="C13" s="365" t="s">
        <v>88</v>
      </c>
      <c r="D13" s="75" t="n">
        <v>80</v>
      </c>
      <c r="E13" s="689" t="n">
        <v>8506</v>
      </c>
      <c r="F13" s="615" t="n">
        <f aca="false">ROUND(E13*(1+'Wildberries (РРЦ)'!$D$2),0)</f>
        <v>8506</v>
      </c>
      <c r="G13" s="266" t="n">
        <v>0.1</v>
      </c>
      <c r="H13" s="95" t="n">
        <f aca="false">F13*(1-G13)</f>
        <v>7655.4</v>
      </c>
      <c r="I13" s="158" t="n">
        <f aca="false">(НАМАТРАСНИКИ_опт!D10*(1-НАМАТРАСНИКИ_опт!$F$9)*(1-НАМАТРАСНИКИ_опт!E10))/(IF(AND('Категория(опт)'!$B$6="с НДС"),1,IF(AND('Категория(опт)'!$B$6="без НДС"),1.2,"")))</f>
        <v>5306.3424</v>
      </c>
    </row>
    <row collapsed="false" customFormat="false" customHeight="true" hidden="false" ht="15.75" outlineLevel="0" r="14">
      <c r="A14" s="82" t="s">
        <v>490</v>
      </c>
      <c r="B14" s="116"/>
      <c r="C14" s="365"/>
      <c r="D14" s="75" t="n">
        <v>90</v>
      </c>
      <c r="E14" s="689" t="n">
        <v>8672</v>
      </c>
      <c r="F14" s="615" t="n">
        <f aca="false">ROUND(E14*(1+'Wildberries (РРЦ)'!$D$2),0)</f>
        <v>8672</v>
      </c>
      <c r="G14" s="227" t="n">
        <v>0.1</v>
      </c>
      <c r="H14" s="95" t="n">
        <f aca="false">F14*(1-G14)</f>
        <v>7804.8</v>
      </c>
      <c r="I14" s="158" t="n">
        <f aca="false">(НАМАТРАСНИКИ_опт!D11*(1-НАМАТРАСНИКИ_опт!$F$9)*(1-НАМАТРАСНИКИ_опт!E11))/(IF(AND('Категория(опт)'!$B$6="с НДС"),1,IF(AND('Категория(опт)'!$B$6="без НДС"),1.2,"")))</f>
        <v>5422.9824</v>
      </c>
    </row>
    <row collapsed="false" customFormat="false" customHeight="true" hidden="false" ht="15.75" outlineLevel="0" r="15">
      <c r="A15" s="82"/>
      <c r="B15" s="116"/>
      <c r="C15" s="365"/>
      <c r="D15" s="75" t="n">
        <v>120</v>
      </c>
      <c r="E15" s="689" t="n">
        <v>10875</v>
      </c>
      <c r="F15" s="615" t="n">
        <f aca="false">ROUND(E15*(1+'Wildberries (РРЦ)'!$D$2),0)</f>
        <v>10875</v>
      </c>
      <c r="G15" s="227" t="n">
        <v>0.1</v>
      </c>
      <c r="H15" s="95" t="n">
        <f aca="false">F15*(1-G15)</f>
        <v>9787.5</v>
      </c>
      <c r="I15" s="158" t="n">
        <f aca="false">(НАМАТРАСНИКИ_опт!D12*(1-НАМАТРАСНИКИ_опт!$F$9)*(1-НАМАТРАСНИКИ_опт!E12))/(IF(AND('Категория(опт)'!$B$6="с НДС"),1,IF(AND('Категория(опт)'!$B$6="без НДС"),1.2,"")))</f>
        <v>6790.5216</v>
      </c>
    </row>
    <row collapsed="false" customFormat="false" customHeight="false" hidden="false" ht="15.65" outlineLevel="0" r="16">
      <c r="A16" s="82" t="s">
        <v>487</v>
      </c>
      <c r="B16" s="116"/>
      <c r="C16" s="365"/>
      <c r="D16" s="504" t="n">
        <v>140</v>
      </c>
      <c r="E16" s="689" t="n">
        <v>11995</v>
      </c>
      <c r="F16" s="615" t="n">
        <f aca="false">ROUND(E16*(1+'Wildberries (РРЦ)'!$D$2),0)</f>
        <v>11995</v>
      </c>
      <c r="G16" s="227" t="n">
        <v>0.1</v>
      </c>
      <c r="H16" s="95" t="n">
        <f aca="false">F16*(1-G16)</f>
        <v>10795.5</v>
      </c>
      <c r="I16" s="158" t="n">
        <f aca="false">(НАМАТРАСНИКИ_опт!D13*(1-НАМАТРАСНИКИ_опт!$F$9)*(1-НАМАТРАСНИКИ_опт!E13))/(IF(AND('Категория(опт)'!$B$6="с НДС"),1,IF(AND('Категория(опт)'!$B$6="без НДС"),1.2,"")))</f>
        <v>7479.9936</v>
      </c>
    </row>
    <row collapsed="false" customFormat="false" customHeight="false" hidden="false" ht="15.65" outlineLevel="0" r="17">
      <c r="A17" s="82"/>
      <c r="B17" s="116"/>
      <c r="C17" s="365"/>
      <c r="D17" s="507" t="n">
        <v>160</v>
      </c>
      <c r="E17" s="690" t="n">
        <v>14212</v>
      </c>
      <c r="F17" s="618" t="n">
        <f aca="false">ROUND(E17*(1+'Wildberries (РРЦ)'!$D$2),0)</f>
        <v>14212</v>
      </c>
      <c r="G17" s="228" t="n">
        <v>0.1</v>
      </c>
      <c r="H17" s="103" t="n">
        <f aca="false">F17*(1-G17)</f>
        <v>12790.8</v>
      </c>
      <c r="I17" s="168" t="n">
        <f aca="false">(НАМАТРАСНИКИ_опт!D14*(1-НАМАТРАСНИКИ_опт!$F$9)*(1-НАМАТРАСНИКИ_опт!E14))/(IF(AND('Категория(опт)'!$B$6="с НДС"),1,IF(AND('Категория(опт)'!$B$6="без НДС"),1.2,"")))</f>
        <v>8872.9344</v>
      </c>
    </row>
    <row collapsed="false" customFormat="false" customHeight="false" hidden="false" ht="15.65" outlineLevel="0" r="18">
      <c r="A18" s="82"/>
      <c r="B18" s="116"/>
      <c r="C18" s="365"/>
      <c r="D18" s="504" t="n">
        <v>180</v>
      </c>
      <c r="E18" s="689" t="n">
        <v>14593</v>
      </c>
      <c r="F18" s="615" t="n">
        <f aca="false">ROUND(E18*(1+'Wildberries (РРЦ)'!$D$2),0)</f>
        <v>14593</v>
      </c>
      <c r="G18" s="227" t="n">
        <v>0.1</v>
      </c>
      <c r="H18" s="95" t="n">
        <f aca="false">F18*(1-G18)</f>
        <v>13133.7</v>
      </c>
      <c r="I18" s="158" t="n">
        <f aca="false">(НАМАТРАСНИКИ_опт!D15*(1-НАМАТРАСНИКИ_опт!$F$9)*(1-НАМАТРАСНИКИ_опт!E15))/(IF(AND('Категория(опт)'!$B$6="с НДС"),1,IF(AND('Категория(опт)'!$B$6="без НДС"),1.2,"")))</f>
        <v>9124.3584</v>
      </c>
    </row>
    <row collapsed="false" customFormat="false" customHeight="false" hidden="false" ht="15.65" outlineLevel="0" r="19">
      <c r="A19" s="117"/>
      <c r="B19" s="116"/>
      <c r="C19" s="365"/>
      <c r="D19" s="504" t="n">
        <v>200</v>
      </c>
      <c r="E19" s="689" t="n">
        <v>15447</v>
      </c>
      <c r="F19" s="615" t="n">
        <f aca="false">ROUND(E19*(1+'Wildberries (РРЦ)'!$D$2),0)</f>
        <v>15447</v>
      </c>
      <c r="G19" s="227" t="n">
        <v>0.1</v>
      </c>
      <c r="H19" s="95" t="n">
        <f aca="false">F19*(1-G19)</f>
        <v>13902.3</v>
      </c>
      <c r="I19" s="158" t="n">
        <f aca="false">(НАМАТРАСНИКИ_опт!D16*(1-НАМАТРАСНИКИ_опт!$F$9)*(1-НАМАТРАСНИКИ_опт!E16))/(IF(AND('Категория(опт)'!$B$6="с НДС"),1,IF(AND('Категория(опт)'!$B$6="без НДС"),1.2,"")))</f>
        <v>9647.9424</v>
      </c>
    </row>
    <row collapsed="false" customFormat="false" customHeight="true" hidden="false" ht="35.25" outlineLevel="0" r="20">
      <c r="A20" s="56" t="s">
        <v>491</v>
      </c>
      <c r="B20" s="57" t="s">
        <v>70</v>
      </c>
      <c r="C20" s="136" t="s">
        <v>71</v>
      </c>
      <c r="D20" s="136"/>
      <c r="E20" s="606" t="s">
        <v>72</v>
      </c>
      <c r="F20" s="607" t="s">
        <v>72</v>
      </c>
      <c r="G20" s="60" t="s">
        <v>73</v>
      </c>
      <c r="H20" s="61" t="s">
        <v>74</v>
      </c>
      <c r="I20" s="140" t="s">
        <v>75</v>
      </c>
    </row>
    <row collapsed="false" customFormat="false" customHeight="true" hidden="false" ht="15" outlineLevel="0" r="21">
      <c r="A21" s="278"/>
      <c r="B21" s="116" t="s">
        <v>492</v>
      </c>
      <c r="C21" s="365" t="s">
        <v>88</v>
      </c>
      <c r="D21" s="75" t="n">
        <v>80</v>
      </c>
      <c r="E21" s="689" t="n">
        <v>9194</v>
      </c>
      <c r="F21" s="615" t="n">
        <f aca="false">ROUND(E21*(1+'Wildberries (РРЦ)'!$D$2),0)</f>
        <v>9194</v>
      </c>
      <c r="G21" s="266" t="n">
        <v>0.1</v>
      </c>
      <c r="H21" s="95" t="n">
        <f aca="false">F21*(1-G21)</f>
        <v>8274.6</v>
      </c>
      <c r="I21" s="158" t="n">
        <f aca="false">(НАМАТРАСНИКИ_опт!D18*(1-НАМАТРАСНИКИ_опт!$F$9)*(1-НАМАТРАСНИКИ_опт!E18))/(IF(AND('Категория(опт)'!$B$6="с НДС"),1,IF(AND('Категория(опт)'!$B$6="без НДС"),1.2,"")))</f>
        <v>5831.4816</v>
      </c>
    </row>
    <row collapsed="false" customFormat="false" customHeight="true" hidden="false" ht="15.75" outlineLevel="0" r="22">
      <c r="A22" s="82" t="s">
        <v>493</v>
      </c>
      <c r="B22" s="116"/>
      <c r="C22" s="365"/>
      <c r="D22" s="75" t="n">
        <v>90</v>
      </c>
      <c r="E22" s="689" t="n">
        <v>9869</v>
      </c>
      <c r="F22" s="615" t="n">
        <f aca="false">ROUND(E22*(1+'Wildberries (РРЦ)'!$D$2),0)</f>
        <v>9869</v>
      </c>
      <c r="G22" s="227" t="n">
        <v>0.1</v>
      </c>
      <c r="H22" s="95" t="n">
        <f aca="false">F22*(1-G22)</f>
        <v>8882.1</v>
      </c>
      <c r="I22" s="158" t="n">
        <f aca="false">(НАМАТРАСНИКИ_опт!D19*(1-НАМАТРАСНИКИ_опт!$F$9)*(1-НАМАТРАСНИКИ_опт!E19))/(IF(AND('Категория(опт)'!$B$6="с НДС"),1,IF(AND('Категория(опт)'!$B$6="без НДС"),1.2,"")))</f>
        <v>6260.1984</v>
      </c>
    </row>
    <row collapsed="false" customFormat="false" customHeight="true" hidden="false" ht="15.75" outlineLevel="0" r="23">
      <c r="A23" s="82"/>
      <c r="B23" s="116"/>
      <c r="C23" s="365"/>
      <c r="D23" s="75" t="n">
        <v>120</v>
      </c>
      <c r="E23" s="689" t="n">
        <v>13090</v>
      </c>
      <c r="F23" s="615" t="n">
        <f aca="false">ROUND(E23*(1+'Wildberries (РРЦ)'!$D$2),0)</f>
        <v>13090</v>
      </c>
      <c r="G23" s="227" t="n">
        <v>0.1</v>
      </c>
      <c r="H23" s="95" t="n">
        <f aca="false">F23*(1-G23)</f>
        <v>11781</v>
      </c>
      <c r="I23" s="158" t="n">
        <f aca="false">(НАМАТРАСНИКИ_опт!D20*(1-НАМАТРАСНИКИ_опт!$F$9)*(1-НАМАТРАСНИКИ_опт!E20))/(IF(AND('Категория(опт)'!$B$6="с НДС"),1,IF(AND('Категория(опт)'!$B$6="без НДС"),1.2,"")))</f>
        <v>8319.2832</v>
      </c>
    </row>
    <row collapsed="false" customFormat="false" customHeight="false" hidden="false" ht="15.65" outlineLevel="0" r="24">
      <c r="A24" s="82" t="s">
        <v>487</v>
      </c>
      <c r="B24" s="116"/>
      <c r="C24" s="365"/>
      <c r="D24" s="504" t="n">
        <v>140</v>
      </c>
      <c r="E24" s="689" t="n">
        <v>14580</v>
      </c>
      <c r="F24" s="615" t="n">
        <f aca="false">ROUND(E24*(1+'Wildberries (РРЦ)'!$D$2),0)</f>
        <v>14580</v>
      </c>
      <c r="G24" s="227" t="n">
        <v>0.1</v>
      </c>
      <c r="H24" s="95" t="n">
        <f aca="false">F24*(1-G24)</f>
        <v>13122</v>
      </c>
      <c r="I24" s="158" t="n">
        <f aca="false">(НАМАТРАСНИКИ_опт!D21*(1-НАМАТРАСНИКИ_опт!$F$9)*(1-НАМАТРАСНИКИ_опт!E21))/(IF(AND('Категория(опт)'!$B$6="с НДС"),1,IF(AND('Категория(опт)'!$B$6="без НДС"),1.2,"")))</f>
        <v>9254.4768</v>
      </c>
    </row>
    <row collapsed="false" customFormat="false" customHeight="false" hidden="false" ht="15.65" outlineLevel="0" r="25">
      <c r="A25" s="82"/>
      <c r="B25" s="116"/>
      <c r="C25" s="365"/>
      <c r="D25" s="507" t="n">
        <v>160</v>
      </c>
      <c r="E25" s="690" t="n">
        <v>15650</v>
      </c>
      <c r="F25" s="618" t="n">
        <f aca="false">ROUND(E25*(1+'Wildberries (РРЦ)'!$D$2),0)</f>
        <v>15650</v>
      </c>
      <c r="G25" s="228" t="n">
        <v>0.1</v>
      </c>
      <c r="H25" s="103" t="n">
        <f aca="false">F25*(1-G25)</f>
        <v>14085</v>
      </c>
      <c r="I25" s="168" t="n">
        <f aca="false">(НАМАТРАСНИКИ_опт!D22*(1-НАМАТРАСНИКИ_опт!$F$9)*(1-НАМАТРАСНИКИ_опт!E22))/(IF(AND('Категория(опт)'!$B$6="с НДС"),1,IF(AND('Категория(опт)'!$B$6="без НДС"),1.2,"")))</f>
        <v>9933.0624</v>
      </c>
    </row>
    <row collapsed="false" customFormat="false" customHeight="false" hidden="false" ht="15.65" outlineLevel="0" r="26">
      <c r="A26" s="82"/>
      <c r="B26" s="116"/>
      <c r="C26" s="365"/>
      <c r="D26" s="504" t="n">
        <v>180</v>
      </c>
      <c r="E26" s="689" t="n">
        <v>17025</v>
      </c>
      <c r="F26" s="615" t="n">
        <f aca="false">ROUND(E26*(1+'Wildberries (РРЦ)'!$D$2),0)</f>
        <v>17025</v>
      </c>
      <c r="G26" s="227" t="n">
        <v>0.1</v>
      </c>
      <c r="H26" s="95" t="n">
        <f aca="false">F26*(1-G26)</f>
        <v>15322.5</v>
      </c>
      <c r="I26" s="158" t="n">
        <f aca="false">(НАМАТРАСНИКИ_опт!D23*(1-НАМАТРАСНИКИ_опт!$F$9)*(1-НАМАТРАСНИКИ_опт!E23))/(IF(AND('Категория(опт)'!$B$6="с НДС"),1,IF(AND('Категория(опт)'!$B$6="без НДС"),1.2,"")))</f>
        <v>10806.5664</v>
      </c>
    </row>
    <row collapsed="false" customFormat="false" customHeight="false" hidden="false" ht="15.65" outlineLevel="0" r="27">
      <c r="A27" s="117"/>
      <c r="B27" s="116"/>
      <c r="C27" s="365"/>
      <c r="D27" s="504" t="n">
        <v>200</v>
      </c>
      <c r="E27" s="689" t="n">
        <v>18795</v>
      </c>
      <c r="F27" s="615" t="n">
        <f aca="false">ROUND(E27*(1+'Wildberries (РРЦ)'!$D$2),0)</f>
        <v>18795</v>
      </c>
      <c r="G27" s="227" t="n">
        <v>0.1</v>
      </c>
      <c r="H27" s="95" t="n">
        <f aca="false">F27*(1-G27)</f>
        <v>16915.5</v>
      </c>
      <c r="I27" s="158" t="n">
        <f aca="false">(НАМАТРАСНИКИ_опт!D24*(1-НАМАТРАСНИКИ_опт!$F$9)*(1-НАМАТРАСНИКИ_опт!E24))/(IF(AND('Категория(опт)'!$B$6="с НДС"),1,IF(AND('Категория(опт)'!$B$6="без НДС"),1.2,"")))</f>
        <v>11932.5312</v>
      </c>
    </row>
    <row collapsed="false" customFormat="false" customHeight="true" hidden="false" ht="35.25" outlineLevel="0" r="28">
      <c r="A28" s="56" t="s">
        <v>494</v>
      </c>
      <c r="B28" s="57" t="s">
        <v>70</v>
      </c>
      <c r="C28" s="136" t="s">
        <v>71</v>
      </c>
      <c r="D28" s="136"/>
      <c r="E28" s="606" t="s">
        <v>72</v>
      </c>
      <c r="F28" s="607" t="s">
        <v>72</v>
      </c>
      <c r="G28" s="60" t="s">
        <v>73</v>
      </c>
      <c r="H28" s="61" t="s">
        <v>74</v>
      </c>
      <c r="I28" s="140" t="s">
        <v>75</v>
      </c>
    </row>
    <row collapsed="false" customFormat="false" customHeight="true" hidden="false" ht="15" outlineLevel="0" r="29">
      <c r="A29" s="278"/>
      <c r="B29" s="116" t="s">
        <v>495</v>
      </c>
      <c r="C29" s="365" t="s">
        <v>88</v>
      </c>
      <c r="D29" s="75" t="n">
        <v>80</v>
      </c>
      <c r="E29" s="689" t="n">
        <v>9576</v>
      </c>
      <c r="F29" s="615" t="n">
        <f aca="false">ROUND(E29*(1+'Wildberries (РРЦ)'!$D$2),0)</f>
        <v>9576</v>
      </c>
      <c r="G29" s="266" t="n">
        <v>0.1</v>
      </c>
      <c r="H29" s="95" t="n">
        <f aca="false">F29*(1-G29)</f>
        <v>8618.4</v>
      </c>
      <c r="I29" s="158" t="n">
        <f aca="false">(НАМАТРАСНИКИ_опт!D26*(1-НАМАТРАСНИКИ_опт!$F$9)*(1-НАМАТРАСНИКИ_опт!E26))/(IF(AND('Категория(опт)'!$B$6="с НДС"),1,IF(AND('Категория(опт)'!$B$6="без НДС"),1.2,"")))</f>
        <v>6567.6096</v>
      </c>
    </row>
    <row collapsed="false" customFormat="false" customHeight="true" hidden="false" ht="15" outlineLevel="0" r="30">
      <c r="A30" s="82" t="s">
        <v>496</v>
      </c>
      <c r="B30" s="116"/>
      <c r="C30" s="365"/>
      <c r="D30" s="75" t="n">
        <v>90</v>
      </c>
      <c r="E30" s="689" t="n">
        <v>10251</v>
      </c>
      <c r="F30" s="615" t="n">
        <f aca="false">ROUND(E30*(1+'Wildberries (РРЦ)'!$D$2),0)</f>
        <v>10251</v>
      </c>
      <c r="G30" s="227" t="n">
        <v>0.1</v>
      </c>
      <c r="H30" s="95" t="n">
        <f aca="false">F30*(1-G30)</f>
        <v>9225.9</v>
      </c>
      <c r="I30" s="158" t="n">
        <f aca="false">(НАМАТРАСНИКИ_опт!D27*(1-НАМАТРАСНИКИ_опт!$F$9)*(1-НАМАТРАСНИКИ_опт!E27))/(IF(AND('Категория(опт)'!$B$6="с НДС"),1,IF(AND('Категория(опт)'!$B$6="без НДС"),1.2,"")))</f>
        <v>7032.096</v>
      </c>
    </row>
    <row collapsed="false" customFormat="false" customHeight="true" hidden="false" ht="15" outlineLevel="0" r="31">
      <c r="A31" s="82"/>
      <c r="B31" s="116"/>
      <c r="C31" s="365"/>
      <c r="D31" s="75" t="n">
        <v>120</v>
      </c>
      <c r="E31" s="689" t="n">
        <v>13485</v>
      </c>
      <c r="F31" s="615" t="n">
        <f aca="false">ROUND(E31*(1+'Wildberries (РРЦ)'!$D$2),0)</f>
        <v>13485</v>
      </c>
      <c r="G31" s="227" t="n">
        <v>0.1</v>
      </c>
      <c r="H31" s="95" t="n">
        <f aca="false">F31*(1-G31)</f>
        <v>12136.5</v>
      </c>
      <c r="I31" s="158" t="n">
        <f aca="false">(НАМАТРАСНИКИ_опт!D28*(1-НАМАТРАСНИКИ_опт!$F$9)*(1-НАМАТРАСНИКИ_опт!E28))/(IF(AND('Категория(опт)'!$B$6="с НДС"),1,IF(AND('Категория(опт)'!$B$6="без НДС"),1.2,"")))</f>
        <v>9245.664</v>
      </c>
    </row>
    <row collapsed="false" customFormat="false" customHeight="true" hidden="false" ht="15" outlineLevel="0" r="32">
      <c r="A32" s="82" t="s">
        <v>487</v>
      </c>
      <c r="B32" s="116"/>
      <c r="C32" s="365"/>
      <c r="D32" s="504" t="n">
        <v>140</v>
      </c>
      <c r="E32" s="689" t="n">
        <v>14963</v>
      </c>
      <c r="F32" s="615" t="n">
        <f aca="false">ROUND(E32*(1+'Wildberries (РРЦ)'!$D$2),0)</f>
        <v>14963</v>
      </c>
      <c r="G32" s="227" t="n">
        <v>0.1</v>
      </c>
      <c r="H32" s="95" t="n">
        <f aca="false">F32*(1-G32)</f>
        <v>13466.7</v>
      </c>
      <c r="I32" s="158" t="n">
        <f aca="false">(НАМАТРАСНИКИ_опт!D29*(1-НАМАТРАСНИКИ_опт!$F$9)*(1-НАМАТРАСНИКИ_опт!E29))/(IF(AND('Категория(опт)'!$B$6="с НДС"),1,IF(AND('Категория(опт)'!$B$6="без НДС"),1.2,"")))</f>
        <v>10262.2464</v>
      </c>
    </row>
    <row collapsed="false" customFormat="false" customHeight="true" hidden="false" ht="15" outlineLevel="0" r="33">
      <c r="A33" s="82"/>
      <c r="B33" s="116"/>
      <c r="C33" s="365"/>
      <c r="D33" s="507" t="n">
        <v>160</v>
      </c>
      <c r="E33" s="690" t="n">
        <v>16031</v>
      </c>
      <c r="F33" s="618" t="n">
        <f aca="false">ROUND(E33*(1+'Wildberries (РРЦ)'!$D$2),0)</f>
        <v>16031</v>
      </c>
      <c r="G33" s="228" t="n">
        <v>0.1</v>
      </c>
      <c r="H33" s="103" t="n">
        <f aca="false">F33*(1-G33)</f>
        <v>14427.9</v>
      </c>
      <c r="I33" s="168" t="n">
        <f aca="false">(НАМАТРАСНИКИ_опт!D30*(1-НАМАТРАСНИКИ_опт!$F$9)*(1-НАМАТРАСНИКИ_опт!E30))/(IF(AND('Категория(опт)'!$B$6="с НДС"),1,IF(AND('Категория(опт)'!$B$6="без НДС"),1.2,"")))</f>
        <v>10995.7824</v>
      </c>
    </row>
    <row collapsed="false" customFormat="false" customHeight="true" hidden="false" ht="15" outlineLevel="0" r="34">
      <c r="A34" s="82"/>
      <c r="B34" s="116"/>
      <c r="C34" s="365"/>
      <c r="D34" s="504" t="n">
        <v>180</v>
      </c>
      <c r="E34" s="689" t="n">
        <v>17407</v>
      </c>
      <c r="F34" s="615" t="n">
        <f aca="false">ROUND(E34*(1+'Wildberries (РРЦ)'!$D$2),0)</f>
        <v>17407</v>
      </c>
      <c r="G34" s="227" t="n">
        <v>0.1</v>
      </c>
      <c r="H34" s="95" t="n">
        <f aca="false">F34*(1-G34)</f>
        <v>15666.3</v>
      </c>
      <c r="I34" s="158" t="n">
        <f aca="false">(НАМАТРАСНИКИ_опт!D31*(1-НАМАТРАСНИКИ_опт!$F$9)*(1-НАМАТРАСНИКИ_опт!E31))/(IF(AND('Категория(опт)'!$B$6="с НДС"),1,IF(AND('Категория(опт)'!$B$6="без НДС"),1.2,"")))</f>
        <v>11937.1968</v>
      </c>
    </row>
    <row collapsed="false" customFormat="false" customHeight="true" hidden="false" ht="15" outlineLevel="0" r="35">
      <c r="A35" s="117"/>
      <c r="B35" s="116"/>
      <c r="C35" s="365"/>
      <c r="D35" s="504" t="n">
        <v>200</v>
      </c>
      <c r="E35" s="689" t="n">
        <v>19177</v>
      </c>
      <c r="F35" s="615" t="n">
        <f aca="false">ROUND(E35*(1+'Wildberries (РРЦ)'!$D$2),0)</f>
        <v>19177</v>
      </c>
      <c r="G35" s="227" t="n">
        <v>0.1</v>
      </c>
      <c r="H35" s="95" t="n">
        <f aca="false">F35*(1-G35)</f>
        <v>17259.3</v>
      </c>
      <c r="I35" s="158" t="n">
        <f aca="false">(НАМАТРАСНИКИ_опт!D32*(1-НАМАТРАСНИКИ_опт!$F$9)*(1-НАМАТРАСНИКИ_опт!E32))/(IF(AND('Категория(опт)'!$B$6="с НДС"),1,IF(AND('Категория(опт)'!$B$6="без НДС"),1.2,"")))</f>
        <v>13149.216</v>
      </c>
    </row>
    <row collapsed="false" customFormat="false" customHeight="true" hidden="false" ht="35.25" outlineLevel="0" r="36">
      <c r="A36" s="56" t="s">
        <v>497</v>
      </c>
      <c r="B36" s="57" t="s">
        <v>70</v>
      </c>
      <c r="C36" s="136" t="s">
        <v>71</v>
      </c>
      <c r="D36" s="136"/>
      <c r="E36" s="606" t="s">
        <v>72</v>
      </c>
      <c r="F36" s="607" t="s">
        <v>72</v>
      </c>
      <c r="G36" s="60" t="s">
        <v>73</v>
      </c>
      <c r="H36" s="61" t="s">
        <v>74</v>
      </c>
      <c r="I36" s="140" t="s">
        <v>75</v>
      </c>
    </row>
    <row collapsed="false" customFormat="false" customHeight="true" hidden="false" ht="15" outlineLevel="0" r="37">
      <c r="A37" s="278"/>
      <c r="B37" s="116" t="s">
        <v>498</v>
      </c>
      <c r="C37" s="365" t="s">
        <v>88</v>
      </c>
      <c r="D37" s="75" t="n">
        <v>80</v>
      </c>
      <c r="E37" s="689" t="n">
        <v>10112</v>
      </c>
      <c r="F37" s="615" t="n">
        <f aca="false">ROUND(E37*(1+'Wildberries (РРЦ)'!$D$2),0)</f>
        <v>10112</v>
      </c>
      <c r="G37" s="266" t="n">
        <v>0.1</v>
      </c>
      <c r="H37" s="95" t="n">
        <f aca="false">F37*(1-G37)</f>
        <v>9100.8</v>
      </c>
      <c r="I37" s="158" t="n">
        <f aca="false">(НАМАТРАСНИКИ_опт!D34*(1-НАМАТРАСНИКИ_опт!$F$9)*(1-НАМАТРАСНИКИ_опт!E34))/(IF(AND('Категория(опт)'!$B$6="с НДС"),1,IF(AND('Категория(опт)'!$B$6="без НДС"),1.2,"")))</f>
        <v>7261.2288</v>
      </c>
    </row>
    <row collapsed="false" customFormat="false" customHeight="true" hidden="false" ht="15.75" outlineLevel="0" r="38">
      <c r="A38" s="82" t="s">
        <v>499</v>
      </c>
      <c r="B38" s="116"/>
      <c r="C38" s="365"/>
      <c r="D38" s="75" t="n">
        <v>90</v>
      </c>
      <c r="E38" s="689" t="n">
        <v>11219</v>
      </c>
      <c r="F38" s="615" t="n">
        <f aca="false">ROUND(E38*(1+'Wildberries (РРЦ)'!$D$2),0)</f>
        <v>11219</v>
      </c>
      <c r="G38" s="227" t="n">
        <v>0.1</v>
      </c>
      <c r="H38" s="95" t="n">
        <f aca="false">F38*(1-G38)</f>
        <v>10097.1</v>
      </c>
      <c r="I38" s="158" t="n">
        <f aca="false">(НАМАТРАСНИКИ_опт!D35*(1-НАМАТРАСНИКИ_опт!$F$9)*(1-НАМАТРАСНИКИ_опт!E35))/(IF(AND('Категория(опт)'!$B$6="с НДС"),1,IF(AND('Категория(опт)'!$B$6="без НДС"),1.2,"")))</f>
        <v>8057.4912</v>
      </c>
    </row>
    <row collapsed="false" customFormat="false" customHeight="true" hidden="false" ht="15.75" outlineLevel="0" r="39">
      <c r="A39" s="82"/>
      <c r="B39" s="116"/>
      <c r="C39" s="365"/>
      <c r="D39" s="75" t="n">
        <v>120</v>
      </c>
      <c r="E39" s="689" t="n">
        <v>14223</v>
      </c>
      <c r="F39" s="615" t="n">
        <f aca="false">ROUND(E39*(1+'Wildberries (РРЦ)'!$D$2),0)</f>
        <v>14223</v>
      </c>
      <c r="G39" s="227" t="n">
        <v>0.1</v>
      </c>
      <c r="H39" s="95" t="n">
        <f aca="false">F39*(1-G39)</f>
        <v>12800.7</v>
      </c>
      <c r="I39" s="158" t="n">
        <f aca="false">(НАМАТРАСНИКИ_опт!D36*(1-НАМАТРАСНИКИ_опт!$F$9)*(1-НАМАТРАСНИКИ_опт!E36))/(IF(AND('Категория(опт)'!$B$6="с НДС"),1,IF(AND('Категория(опт)'!$B$6="без НДС"),1.2,"")))</f>
        <v>10211.9616</v>
      </c>
    </row>
    <row collapsed="false" customFormat="false" customHeight="false" hidden="false" ht="15.65" outlineLevel="0" r="40">
      <c r="A40" s="82" t="s">
        <v>500</v>
      </c>
      <c r="B40" s="116"/>
      <c r="C40" s="365"/>
      <c r="D40" s="504" t="n">
        <v>140</v>
      </c>
      <c r="E40" s="689" t="n">
        <v>16083</v>
      </c>
      <c r="F40" s="615" t="n">
        <f aca="false">ROUND(E40*(1+'Wildberries (РРЦ)'!$D$2),0)</f>
        <v>16083</v>
      </c>
      <c r="G40" s="227" t="n">
        <v>0.1</v>
      </c>
      <c r="H40" s="95" t="n">
        <f aca="false">F40*(1-G40)</f>
        <v>14474.7</v>
      </c>
      <c r="I40" s="158" t="n">
        <f aca="false">(НАМАТРАСНИКИ_опт!D37*(1-НАМАТРАСНИКИ_опт!$F$9)*(1-НАМАТРАСНИКИ_опт!E37))/(IF(AND('Категория(опт)'!$B$6="с НДС"),1,IF(AND('Категория(опт)'!$B$6="без НДС"),1.2,"")))</f>
        <v>11557.2096</v>
      </c>
    </row>
    <row collapsed="false" customFormat="false" customHeight="false" hidden="false" ht="15.65" outlineLevel="0" r="41">
      <c r="A41" s="82"/>
      <c r="B41" s="116"/>
      <c r="C41" s="365"/>
      <c r="D41" s="507" t="n">
        <v>160</v>
      </c>
      <c r="E41" s="690" t="n">
        <v>18171</v>
      </c>
      <c r="F41" s="618" t="n">
        <f aca="false">ROUND(E41*(1+'Wildberries (РРЦ)'!$D$2),0)</f>
        <v>18171</v>
      </c>
      <c r="G41" s="228" t="n">
        <v>0.1</v>
      </c>
      <c r="H41" s="103" t="n">
        <f aca="false">F41*(1-G41)</f>
        <v>16353.9</v>
      </c>
      <c r="I41" s="168" t="n">
        <f aca="false">(НАМАТРАСНИКИ_опт!D38*(1-НАМАТРАСНИКИ_опт!$F$9)*(1-НАМАТРАСНИКИ_опт!E38))/(IF(AND('Категория(опт)'!$B$6="с НДС"),1,IF(AND('Категория(опт)'!$B$6="без НДС"),1.2,"")))</f>
        <v>13038.2784</v>
      </c>
    </row>
    <row collapsed="false" customFormat="false" customHeight="false" hidden="false" ht="15.65" outlineLevel="0" r="42">
      <c r="A42" s="82"/>
      <c r="B42" s="116"/>
      <c r="C42" s="365"/>
      <c r="D42" s="504" t="n">
        <v>180</v>
      </c>
      <c r="E42" s="689" t="n">
        <v>20578</v>
      </c>
      <c r="F42" s="615" t="n">
        <f aca="false">ROUND(E42*(1+'Wildberries (РРЦ)'!$D$2),0)</f>
        <v>20578</v>
      </c>
      <c r="G42" s="227" t="n">
        <v>0.1</v>
      </c>
      <c r="H42" s="95" t="n">
        <f aca="false">F42*(1-G42)</f>
        <v>18520.2</v>
      </c>
      <c r="I42" s="158" t="n">
        <f aca="false">(НАМАТРАСНИКИ_опт!D39*(1-НАМАТРАСНИКИ_опт!$F$9)*(1-НАМАТРАСНИКИ_опт!E39))/(IF(AND('Категория(опт)'!$B$6="с НДС"),1,IF(AND('Категория(опт)'!$B$6="без НДС"),1.2,"")))</f>
        <v>14787.8784</v>
      </c>
    </row>
    <row collapsed="false" customFormat="false" customHeight="false" hidden="false" ht="15.65" outlineLevel="0" r="43">
      <c r="A43" s="117"/>
      <c r="B43" s="116"/>
      <c r="C43" s="365"/>
      <c r="D43" s="504" t="n">
        <v>200</v>
      </c>
      <c r="E43" s="689" t="n">
        <v>22463</v>
      </c>
      <c r="F43" s="615" t="n">
        <f aca="false">ROUND(E43*(1+'Wildberries (РРЦ)'!$D$2),0)</f>
        <v>22463</v>
      </c>
      <c r="G43" s="227" t="n">
        <v>0.1</v>
      </c>
      <c r="H43" s="95" t="n">
        <f aca="false">F43*(1-G43)</f>
        <v>20216.7</v>
      </c>
      <c r="I43" s="158" t="n">
        <f aca="false">(НАМАТРАСНИКИ_опт!D40*(1-НАМАТРАСНИКИ_опт!$F$9)*(1-НАМАТРАСНИКИ_опт!E40))/(IF(AND('Категория(опт)'!$B$6="с НДС"),1,IF(AND('Категория(опт)'!$B$6="без НДС"),1.2,"")))</f>
        <v>16132.0896</v>
      </c>
    </row>
    <row collapsed="false" customFormat="false" customHeight="false" hidden="false" ht="15.25" outlineLevel="0" r="44">
      <c r="A44" s="3"/>
      <c r="B44" s="3"/>
      <c r="C44" s="3"/>
      <c r="D44" s="3"/>
      <c r="E44" s="577"/>
      <c r="F44" s="657"/>
      <c r="G44" s="49"/>
      <c r="H44" s="50"/>
      <c r="I44" s="50"/>
    </row>
    <row collapsed="false" customFormat="false" customHeight="false" hidden="false" ht="15.25" outlineLevel="0" r="45">
      <c r="A45" s="130" t="str">
        <f aca="false">Контакты!$B$10</f>
        <v>почта для приёма заказов</v>
      </c>
      <c r="B45" s="131" t="str">
        <f aca="false">Контакты!$C$10</f>
        <v>хххх@ххх.ru</v>
      </c>
      <c r="C45" s="3"/>
      <c r="D45" s="3"/>
      <c r="E45" s="577"/>
      <c r="F45" s="657"/>
      <c r="G45" s="49"/>
      <c r="H45" s="50"/>
      <c r="I45" s="50"/>
    </row>
    <row collapsed="false" customFormat="false" customHeight="false" hidden="false" ht="15.25" outlineLevel="0" r="46">
      <c r="A46" s="130" t="str">
        <f aca="false">Контакты!$B$12</f>
        <v>номер телефона службы сервиса</v>
      </c>
      <c r="B46" s="131" t="n">
        <f aca="false">Контакты!$C$12</f>
        <v>8800</v>
      </c>
      <c r="C46" s="3"/>
      <c r="D46" s="3"/>
      <c r="E46" s="577"/>
      <c r="F46" s="657"/>
      <c r="G46" s="49"/>
      <c r="H46" s="50"/>
      <c r="I46" s="50"/>
    </row>
    <row collapsed="false" customFormat="false" customHeight="false" hidden="false" ht="15.25" outlineLevel="0" r="47">
      <c r="A47" s="3"/>
      <c r="B47" s="3"/>
      <c r="C47" s="3"/>
      <c r="D47" s="3"/>
      <c r="E47" s="577"/>
      <c r="F47" s="657"/>
      <c r="G47" s="49"/>
      <c r="H47" s="50"/>
      <c r="I47" s="50"/>
    </row>
  </sheetData>
  <mergeCells count="17">
    <mergeCell ref="A2:I2"/>
    <mergeCell ref="A3:I3"/>
    <mergeCell ref="C4:D4"/>
    <mergeCell ref="B5:B11"/>
    <mergeCell ref="C5:C11"/>
    <mergeCell ref="C12:D12"/>
    <mergeCell ref="B13:B19"/>
    <mergeCell ref="C13:C19"/>
    <mergeCell ref="C20:D20"/>
    <mergeCell ref="B21:B27"/>
    <mergeCell ref="C21:C27"/>
    <mergeCell ref="C28:D28"/>
    <mergeCell ref="B29:B35"/>
    <mergeCell ref="C29:C35"/>
    <mergeCell ref="C36:D36"/>
    <mergeCell ref="B37:B43"/>
    <mergeCell ref="C37:C43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0"/>
  <sheetViews>
    <sheetView colorId="64" defaultGridColor="true" rightToLeft="false" showFormulas="false" showGridLines="true" showOutlineSymbols="true" showRowColHeaders="true" showZeros="true" tabSelected="false" topLeftCell="A19" view="pageBreakPreview" windowProtection="false" workbookViewId="0" zoomScale="90" zoomScaleNormal="100" zoomScalePageLayoutView="90">
      <selection activeCell="E34" activeCellId="0" pane="topLeft" sqref="E34"/>
    </sheetView>
  </sheetViews>
  <sheetFormatPr defaultRowHeight="15.6"/>
  <cols>
    <col collapsed="false" hidden="false" max="1" min="1" style="1" width="34.8928571428571"/>
    <col collapsed="false" hidden="false" max="2" min="2" style="1" width="5.65816326530612"/>
    <col collapsed="false" hidden="false" max="3" min="3" style="1" width="10"/>
    <col collapsed="false" hidden="false" max="4" min="4" style="1" width="16.5612244897959"/>
    <col collapsed="false" hidden="false" max="5" min="5" style="92" width="10"/>
    <col collapsed="false" hidden="false" max="6" min="6" style="19" width="13.3265306122449"/>
    <col collapsed="false" hidden="false" max="1025" min="7" style="19" width="9.10714285714286"/>
  </cols>
  <sheetData>
    <row collapsed="false" customFormat="false" customHeight="true" hidden="false" ht="35.25" outlineLevel="0" r="1">
      <c r="A1" s="210" t="s">
        <v>501</v>
      </c>
      <c r="B1" s="187" t="s">
        <v>71</v>
      </c>
      <c r="C1" s="187"/>
      <c r="D1" s="211" t="s">
        <v>72</v>
      </c>
      <c r="E1" s="581" t="s">
        <v>73</v>
      </c>
      <c r="F1" s="582" t="n">
        <f aca="false">IF(AND('Категория(опт)'!$B$1="A+"),0.5,IF(AND('Категория(опт)'!$B$1="A"),0.5,IF(AND('Категория(опт)'!$B$1="B"),0.5,IF(AND('Категория(опт)'!$B$1="C"),0.5,IF(AND('Категория(опт)'!$B$1="D"),0.48,"")))))</f>
        <v>0.5</v>
      </c>
    </row>
    <row collapsed="false" customFormat="false" customHeight="true" hidden="false" ht="15" outlineLevel="0" r="2">
      <c r="A2" s="213"/>
      <c r="B2" s="214" t="s">
        <v>485</v>
      </c>
      <c r="C2" s="215" t="n">
        <v>80</v>
      </c>
      <c r="D2" s="691" t="n">
        <v>5775</v>
      </c>
      <c r="E2" s="692" t="n">
        <v>0.1</v>
      </c>
    </row>
    <row collapsed="false" customFormat="false" customHeight="true" hidden="false" ht="15.75" outlineLevel="0" r="3">
      <c r="A3" s="219" t="s">
        <v>179</v>
      </c>
      <c r="B3" s="214"/>
      <c r="C3" s="220" t="n">
        <v>90</v>
      </c>
      <c r="D3" s="691" t="n">
        <v>6418</v>
      </c>
      <c r="E3" s="693" t="n">
        <v>0.1</v>
      </c>
    </row>
    <row collapsed="false" customFormat="false" customHeight="true" hidden="false" ht="15.75" outlineLevel="0" r="4">
      <c r="A4" s="219"/>
      <c r="B4" s="214"/>
      <c r="C4" s="220" t="n">
        <v>120</v>
      </c>
      <c r="D4" s="691" t="n">
        <v>7061</v>
      </c>
      <c r="E4" s="693" t="n">
        <v>0.1</v>
      </c>
    </row>
    <row collapsed="false" customFormat="false" customHeight="false" hidden="false" ht="15.6" outlineLevel="0" r="5">
      <c r="A5" s="219" t="s">
        <v>181</v>
      </c>
      <c r="B5" s="214"/>
      <c r="C5" s="222" t="n">
        <v>140</v>
      </c>
      <c r="D5" s="691" t="n">
        <v>7705</v>
      </c>
      <c r="E5" s="693" t="n">
        <v>0.1</v>
      </c>
    </row>
    <row collapsed="false" customFormat="false" customHeight="false" hidden="false" ht="15.6" outlineLevel="0" r="6">
      <c r="A6" s="219"/>
      <c r="B6" s="214"/>
      <c r="C6" s="222" t="n">
        <v>160</v>
      </c>
      <c r="D6" s="691" t="n">
        <v>8350</v>
      </c>
      <c r="E6" s="693" t="n">
        <v>0.1</v>
      </c>
    </row>
    <row collapsed="false" customFormat="false" customHeight="false" hidden="false" ht="15.6" outlineLevel="0" r="7">
      <c r="A7" s="219"/>
      <c r="B7" s="214"/>
      <c r="C7" s="222" t="n">
        <v>180</v>
      </c>
      <c r="D7" s="691" t="n">
        <v>9634</v>
      </c>
      <c r="E7" s="693" t="n">
        <v>0.1</v>
      </c>
    </row>
    <row collapsed="false" customFormat="false" customHeight="false" hidden="false" ht="16.2" outlineLevel="0" r="8">
      <c r="A8" s="219"/>
      <c r="B8" s="214"/>
      <c r="C8" s="223" t="n">
        <v>200</v>
      </c>
      <c r="D8" s="691" t="n">
        <v>10920</v>
      </c>
      <c r="E8" s="694" t="n">
        <v>0.1</v>
      </c>
    </row>
    <row collapsed="false" customFormat="false" customHeight="true" hidden="false" ht="35.25" outlineLevel="0" r="9">
      <c r="A9" s="210" t="s">
        <v>488</v>
      </c>
      <c r="B9" s="187" t="s">
        <v>71</v>
      </c>
      <c r="C9" s="187"/>
      <c r="D9" s="211" t="s">
        <v>72</v>
      </c>
      <c r="E9" s="581" t="s">
        <v>73</v>
      </c>
      <c r="F9" s="658" t="n">
        <f aca="false">IF(AND('Категория(опт)'!$B$1="A+"),0.5,IF(AND('Категория(опт)'!$B$1="A"),0.45,IF(AND('Категория(опт)'!$B$1="B"),0.405,IF(AND('Категория(опт)'!$B$1="C"),0.36,""))))</f>
        <v>0.36</v>
      </c>
    </row>
    <row collapsed="false" customFormat="false" customHeight="true" hidden="false" ht="15" outlineLevel="0" r="10">
      <c r="A10" s="213"/>
      <c r="B10" s="214" t="s">
        <v>502</v>
      </c>
      <c r="C10" s="215" t="n">
        <v>80</v>
      </c>
      <c r="D10" s="695" t="n">
        <v>10236</v>
      </c>
      <c r="E10" s="696" t="n">
        <v>0.19</v>
      </c>
    </row>
    <row collapsed="false" customFormat="false" customHeight="true" hidden="false" ht="15.75" outlineLevel="0" r="11">
      <c r="A11" s="219" t="s">
        <v>179</v>
      </c>
      <c r="B11" s="214"/>
      <c r="C11" s="220" t="n">
        <v>90</v>
      </c>
      <c r="D11" s="697" t="n">
        <v>10461</v>
      </c>
      <c r="E11" s="696" t="n">
        <v>0.19</v>
      </c>
    </row>
    <row collapsed="false" customFormat="false" customHeight="true" hidden="false" ht="15.75" outlineLevel="0" r="12">
      <c r="A12" s="219"/>
      <c r="B12" s="214"/>
      <c r="C12" s="220" t="n">
        <v>120</v>
      </c>
      <c r="D12" s="697" t="n">
        <v>13099</v>
      </c>
      <c r="E12" s="696" t="n">
        <v>0.19</v>
      </c>
    </row>
    <row collapsed="false" customFormat="false" customHeight="false" hidden="false" ht="15.6" outlineLevel="0" r="13">
      <c r="A13" s="219" t="s">
        <v>181</v>
      </c>
      <c r="B13" s="214"/>
      <c r="C13" s="222" t="n">
        <v>140</v>
      </c>
      <c r="D13" s="697" t="n">
        <v>14429</v>
      </c>
      <c r="E13" s="696" t="n">
        <v>0.19</v>
      </c>
    </row>
    <row collapsed="false" customFormat="false" customHeight="false" hidden="false" ht="15.6" outlineLevel="0" r="14">
      <c r="A14" s="219"/>
      <c r="B14" s="214"/>
      <c r="C14" s="222" t="n">
        <v>160</v>
      </c>
      <c r="D14" s="697" t="n">
        <v>17116</v>
      </c>
      <c r="E14" s="696" t="n">
        <v>0.19</v>
      </c>
    </row>
    <row collapsed="false" customFormat="false" customHeight="false" hidden="false" ht="15.6" outlineLevel="0" r="15">
      <c r="A15" s="219"/>
      <c r="B15" s="214"/>
      <c r="C15" s="222" t="n">
        <v>180</v>
      </c>
      <c r="D15" s="697" t="n">
        <v>17601</v>
      </c>
      <c r="E15" s="696" t="n">
        <v>0.19</v>
      </c>
    </row>
    <row collapsed="false" customFormat="false" customHeight="false" hidden="false" ht="16.2" outlineLevel="0" r="16">
      <c r="A16" s="219"/>
      <c r="B16" s="214"/>
      <c r="C16" s="223" t="n">
        <v>200</v>
      </c>
      <c r="D16" s="698" t="n">
        <v>18611</v>
      </c>
      <c r="E16" s="696" t="n">
        <v>0.19</v>
      </c>
    </row>
    <row collapsed="false" customFormat="false" customHeight="true" hidden="false" ht="35.25" outlineLevel="0" r="17">
      <c r="A17" s="210" t="s">
        <v>491</v>
      </c>
      <c r="B17" s="187" t="s">
        <v>71</v>
      </c>
      <c r="C17" s="187"/>
      <c r="D17" s="211" t="s">
        <v>72</v>
      </c>
      <c r="E17" s="581" t="s">
        <v>73</v>
      </c>
    </row>
    <row collapsed="false" customFormat="false" customHeight="true" hidden="false" ht="15" outlineLevel="0" r="18">
      <c r="A18" s="213"/>
      <c r="B18" s="214" t="s">
        <v>502</v>
      </c>
      <c r="C18" s="215" t="n">
        <v>80</v>
      </c>
      <c r="D18" s="695" t="n">
        <v>11249</v>
      </c>
      <c r="E18" s="696" t="n">
        <v>0.19</v>
      </c>
    </row>
    <row collapsed="false" customFormat="false" customHeight="true" hidden="false" ht="15.75" outlineLevel="0" r="19">
      <c r="A19" s="219" t="s">
        <v>179</v>
      </c>
      <c r="B19" s="214"/>
      <c r="C19" s="220" t="n">
        <v>90</v>
      </c>
      <c r="D19" s="697" t="n">
        <v>12076</v>
      </c>
      <c r="E19" s="696" t="n">
        <v>0.19</v>
      </c>
    </row>
    <row collapsed="false" customFormat="false" customHeight="true" hidden="false" ht="15.75" outlineLevel="0" r="20">
      <c r="A20" s="219"/>
      <c r="B20" s="214"/>
      <c r="C20" s="220" t="n">
        <v>120</v>
      </c>
      <c r="D20" s="697" t="n">
        <v>16048</v>
      </c>
      <c r="E20" s="696" t="n">
        <v>0.19</v>
      </c>
    </row>
    <row collapsed="false" customFormat="false" customHeight="false" hidden="false" ht="15.6" outlineLevel="0" r="21">
      <c r="A21" s="219" t="s">
        <v>181</v>
      </c>
      <c r="B21" s="214"/>
      <c r="C21" s="222" t="n">
        <v>140</v>
      </c>
      <c r="D21" s="697" t="n">
        <v>17852</v>
      </c>
      <c r="E21" s="696" t="n">
        <v>0.19</v>
      </c>
    </row>
    <row collapsed="false" customFormat="false" customHeight="false" hidden="false" ht="15.6" outlineLevel="0" r="22">
      <c r="A22" s="219"/>
      <c r="B22" s="214"/>
      <c r="C22" s="222" t="n">
        <v>160</v>
      </c>
      <c r="D22" s="697" t="n">
        <v>19161</v>
      </c>
      <c r="E22" s="696" t="n">
        <v>0.19</v>
      </c>
    </row>
    <row collapsed="false" customFormat="false" customHeight="false" hidden="false" ht="15.6" outlineLevel="0" r="23">
      <c r="A23" s="219"/>
      <c r="B23" s="214"/>
      <c r="C23" s="222" t="n">
        <v>180</v>
      </c>
      <c r="D23" s="697" t="n">
        <v>20846</v>
      </c>
      <c r="E23" s="696" t="n">
        <v>0.19</v>
      </c>
    </row>
    <row collapsed="false" customFormat="false" customHeight="false" hidden="false" ht="16.2" outlineLevel="0" r="24">
      <c r="A24" s="219"/>
      <c r="B24" s="214"/>
      <c r="C24" s="223" t="n">
        <v>200</v>
      </c>
      <c r="D24" s="698" t="n">
        <v>23018</v>
      </c>
      <c r="E24" s="696" t="n">
        <v>0.19</v>
      </c>
    </row>
    <row collapsed="false" customFormat="false" customHeight="true" hidden="false" ht="35.25" outlineLevel="0" r="25">
      <c r="A25" s="210" t="s">
        <v>494</v>
      </c>
      <c r="B25" s="187" t="s">
        <v>71</v>
      </c>
      <c r="C25" s="187"/>
      <c r="D25" s="211" t="s">
        <v>72</v>
      </c>
      <c r="E25" s="581" t="s">
        <v>73</v>
      </c>
    </row>
    <row collapsed="false" customFormat="false" customHeight="true" hidden="false" ht="15" outlineLevel="0" r="26">
      <c r="A26" s="213"/>
      <c r="B26" s="214" t="s">
        <v>502</v>
      </c>
      <c r="C26" s="215" t="n">
        <v>80</v>
      </c>
      <c r="D26" s="695" t="n">
        <v>12669</v>
      </c>
      <c r="E26" s="696" t="n">
        <v>0.19</v>
      </c>
    </row>
    <row collapsed="false" customFormat="false" customHeight="true" hidden="false" ht="15.75" outlineLevel="0" r="27">
      <c r="A27" s="219" t="s">
        <v>179</v>
      </c>
      <c r="B27" s="214"/>
      <c r="C27" s="220" t="n">
        <v>90</v>
      </c>
      <c r="D27" s="697" t="n">
        <v>13565</v>
      </c>
      <c r="E27" s="696" t="n">
        <v>0.19</v>
      </c>
    </row>
    <row collapsed="false" customFormat="false" customHeight="true" hidden="false" ht="15.75" outlineLevel="0" r="28">
      <c r="A28" s="219"/>
      <c r="B28" s="214"/>
      <c r="C28" s="220" t="n">
        <v>120</v>
      </c>
      <c r="D28" s="697" t="n">
        <v>17835</v>
      </c>
      <c r="E28" s="696" t="n">
        <v>0.19</v>
      </c>
    </row>
    <row collapsed="false" customFormat="false" customHeight="false" hidden="false" ht="15.6" outlineLevel="0" r="29">
      <c r="A29" s="219" t="s">
        <v>181</v>
      </c>
      <c r="B29" s="214"/>
      <c r="C29" s="222" t="n">
        <v>140</v>
      </c>
      <c r="D29" s="697" t="n">
        <v>19796</v>
      </c>
      <c r="E29" s="696" t="n">
        <v>0.19</v>
      </c>
    </row>
    <row collapsed="false" customFormat="false" customHeight="false" hidden="false" ht="15.6" outlineLevel="0" r="30">
      <c r="A30" s="219"/>
      <c r="B30" s="214"/>
      <c r="C30" s="222" t="n">
        <v>160</v>
      </c>
      <c r="D30" s="697" t="n">
        <v>21211</v>
      </c>
      <c r="E30" s="696" t="n">
        <v>0.19</v>
      </c>
    </row>
    <row collapsed="false" customFormat="false" customHeight="false" hidden="false" ht="15.6" outlineLevel="0" r="31">
      <c r="A31" s="219"/>
      <c r="B31" s="214"/>
      <c r="C31" s="222" t="n">
        <v>180</v>
      </c>
      <c r="D31" s="697" t="n">
        <v>23027</v>
      </c>
      <c r="E31" s="696" t="n">
        <v>0.19</v>
      </c>
    </row>
    <row collapsed="false" customFormat="false" customHeight="false" hidden="false" ht="16.2" outlineLevel="0" r="32">
      <c r="A32" s="219"/>
      <c r="B32" s="214"/>
      <c r="C32" s="223" t="n">
        <v>200</v>
      </c>
      <c r="D32" s="698" t="n">
        <v>25365</v>
      </c>
      <c r="E32" s="696" t="n">
        <v>0.19</v>
      </c>
    </row>
    <row collapsed="false" customFormat="false" customHeight="true" hidden="false" ht="35.25" outlineLevel="0" r="33">
      <c r="A33" s="210" t="s">
        <v>497</v>
      </c>
      <c r="B33" s="187" t="s">
        <v>71</v>
      </c>
      <c r="C33" s="187"/>
      <c r="D33" s="211" t="s">
        <v>72</v>
      </c>
      <c r="E33" s="581" t="s">
        <v>73</v>
      </c>
    </row>
    <row collapsed="false" customFormat="false" customHeight="true" hidden="false" ht="15" outlineLevel="0" r="34">
      <c r="A34" s="213"/>
      <c r="B34" s="214" t="s">
        <v>502</v>
      </c>
      <c r="C34" s="215" t="n">
        <v>80</v>
      </c>
      <c r="D34" s="699" t="n">
        <v>14007</v>
      </c>
      <c r="E34" s="696" t="n">
        <v>0.19</v>
      </c>
    </row>
    <row collapsed="false" customFormat="false" customHeight="true" hidden="false" ht="15.75" outlineLevel="0" r="35">
      <c r="A35" s="219" t="s">
        <v>179</v>
      </c>
      <c r="B35" s="214"/>
      <c r="C35" s="220" t="n">
        <v>90</v>
      </c>
      <c r="D35" s="700" t="n">
        <v>15543</v>
      </c>
      <c r="E35" s="696" t="n">
        <v>0.19</v>
      </c>
    </row>
    <row collapsed="false" customFormat="false" customHeight="true" hidden="false" ht="15.75" outlineLevel="0" r="36">
      <c r="A36" s="219"/>
      <c r="B36" s="214"/>
      <c r="C36" s="220" t="n">
        <v>120</v>
      </c>
      <c r="D36" s="700" t="n">
        <v>19699</v>
      </c>
      <c r="E36" s="696" t="n">
        <v>0.19</v>
      </c>
    </row>
    <row collapsed="false" customFormat="false" customHeight="false" hidden="false" ht="15.6" outlineLevel="0" r="37">
      <c r="A37" s="219" t="s">
        <v>181</v>
      </c>
      <c r="B37" s="214"/>
      <c r="C37" s="222" t="n">
        <v>140</v>
      </c>
      <c r="D37" s="700" t="n">
        <v>22294</v>
      </c>
      <c r="E37" s="696" t="n">
        <v>0.19</v>
      </c>
    </row>
    <row collapsed="false" customFormat="false" customHeight="false" hidden="false" ht="15.6" outlineLevel="0" r="38">
      <c r="A38" s="219"/>
      <c r="B38" s="214"/>
      <c r="C38" s="222" t="n">
        <v>160</v>
      </c>
      <c r="D38" s="700" t="n">
        <v>25151</v>
      </c>
      <c r="E38" s="696" t="n">
        <v>0.19</v>
      </c>
    </row>
    <row collapsed="false" customFormat="false" customHeight="false" hidden="false" ht="15.6" outlineLevel="0" r="39">
      <c r="A39" s="219"/>
      <c r="B39" s="214"/>
      <c r="C39" s="222" t="n">
        <v>180</v>
      </c>
      <c r="D39" s="700" t="n">
        <v>28526</v>
      </c>
      <c r="E39" s="696" t="n">
        <v>0.19</v>
      </c>
    </row>
    <row collapsed="false" customFormat="false" customHeight="false" hidden="false" ht="15.6" outlineLevel="0" r="40">
      <c r="A40" s="219"/>
      <c r="B40" s="214"/>
      <c r="C40" s="223" t="n">
        <v>200</v>
      </c>
      <c r="D40" s="701" t="n">
        <v>31119</v>
      </c>
      <c r="E40" s="696" t="n">
        <v>0.19</v>
      </c>
    </row>
  </sheetData>
  <mergeCells count="10">
    <mergeCell ref="B1:C1"/>
    <mergeCell ref="B2:B8"/>
    <mergeCell ref="B9:C9"/>
    <mergeCell ref="B10:B16"/>
    <mergeCell ref="B17:C17"/>
    <mergeCell ref="B18:B24"/>
    <mergeCell ref="B25:C25"/>
    <mergeCell ref="B26:B32"/>
    <mergeCell ref="B33:C33"/>
    <mergeCell ref="B34:B40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I1" activeCellId="0" pane="topLeft" sqref="I1"/>
    </sheetView>
  </sheetViews>
  <sheetFormatPr defaultRowHeight="15.25"/>
  <cols>
    <col collapsed="false" hidden="false" max="2" min="1" style="1" width="40.5612244897959"/>
    <col collapsed="false" hidden="false" max="3" min="3" style="1" width="14.7755102040816"/>
    <col collapsed="false" hidden="true" max="4" min="4" style="545" width="0"/>
    <col collapsed="false" hidden="false" max="5" min="5" style="605" width="16.5612244897959"/>
    <col collapsed="false" hidden="false" max="6" min="6" style="47" width="10"/>
    <col collapsed="false" hidden="false" max="7" min="7" style="33" width="18.1071428571429"/>
    <col collapsed="false" hidden="false" max="8" min="8" style="33" width="19.9948979591837"/>
    <col collapsed="false" hidden="false" max="1022" min="9" style="19" width="9.10714285714286"/>
    <col collapsed="false" hidden="false" max="1025" min="1023" style="0" width="9.10714285714286"/>
  </cols>
  <sheetData>
    <row collapsed="false" customFormat="false" customHeight="false" hidden="false" ht="18.65" outlineLevel="0" r="1">
      <c r="A1" s="48" t="str">
        <f aca="false">'Викинг (скрутка)'!A1</f>
        <v>c 06.07 по 16.07.2024</v>
      </c>
      <c r="B1" s="48"/>
      <c r="C1" s="3"/>
      <c r="F1" s="49"/>
      <c r="G1" s="50"/>
      <c r="H1" s="262" t="s">
        <v>67</v>
      </c>
    </row>
    <row collapsed="false" customFormat="false" customHeight="true" hidden="false" ht="29.25" outlineLevel="0" r="2">
      <c r="A2" s="339" t="s">
        <v>503</v>
      </c>
      <c r="B2" s="339"/>
      <c r="C2" s="339"/>
      <c r="D2" s="339"/>
      <c r="E2" s="339"/>
      <c r="F2" s="339"/>
      <c r="G2" s="339"/>
      <c r="H2" s="339"/>
    </row>
    <row collapsed="false" customFormat="false" customHeight="true" hidden="false" ht="35.25" outlineLevel="0" r="3">
      <c r="A3" s="702"/>
      <c r="B3" s="57" t="s">
        <v>504</v>
      </c>
      <c r="C3" s="549" t="s">
        <v>71</v>
      </c>
      <c r="D3" s="606" t="s">
        <v>72</v>
      </c>
      <c r="E3" s="703" t="s">
        <v>72</v>
      </c>
      <c r="F3" s="704" t="s">
        <v>73</v>
      </c>
      <c r="G3" s="61" t="s">
        <v>74</v>
      </c>
      <c r="H3" s="140" t="s">
        <v>75</v>
      </c>
    </row>
    <row collapsed="false" customFormat="false" customHeight="true" hidden="false" ht="16.2" outlineLevel="0" r="4">
      <c r="A4" s="319" t="s">
        <v>505</v>
      </c>
      <c r="B4" s="705" t="s">
        <v>506</v>
      </c>
      <c r="C4" s="706" t="s">
        <v>378</v>
      </c>
      <c r="D4" s="707" t="n">
        <v>1900</v>
      </c>
      <c r="E4" s="643" t="n">
        <f aca="false">ROUND(D4*(1+'Wildberries (РРЦ)'!$D$2),0)</f>
        <v>1900</v>
      </c>
      <c r="F4" s="708" t="n">
        <v>0.636842105263158</v>
      </c>
      <c r="G4" s="88" t="n">
        <f aca="false">E4*(1-F4)</f>
        <v>690</v>
      </c>
      <c r="H4" s="151" t="n">
        <f aca="false">('КПБ (опт)'!C4*(1-'КПБ (опт)'!$D$1)*(1-'КПБ (опт)'!D4))/(IF(AND('Категория(опт)'!$B$6="с НДС"),1,IF(AND('Категория(опт)'!$B$6="без НДС"),1.2,"")))</f>
        <v>540.392156862745</v>
      </c>
    </row>
    <row collapsed="false" customFormat="false" customHeight="true" hidden="false" ht="16.2" outlineLevel="0" r="5">
      <c r="A5" s="709" t="s">
        <v>507</v>
      </c>
      <c r="B5" s="705"/>
      <c r="C5" s="710" t="s">
        <v>508</v>
      </c>
      <c r="D5" s="689" t="n">
        <v>6900</v>
      </c>
      <c r="E5" s="711" t="n">
        <f aca="false">ROUND(D5*(1+'Wildberries (РРЦ)'!$D$2),0)</f>
        <v>6900</v>
      </c>
      <c r="F5" s="708" t="n">
        <v>0.523188405797102</v>
      </c>
      <c r="G5" s="95" t="n">
        <f aca="false">E5*(1-F5)</f>
        <v>3290</v>
      </c>
      <c r="H5" s="158" t="n">
        <f aca="false">('КПБ (опт)'!C5*(1-'КПБ (опт)'!$D$1)*(1-'КПБ (опт)'!D5))/(IF(AND('Категория(опт)'!$B$6="с НДС"),1,IF(AND('Категория(опт)'!$B$6="без НДС"),1.2,"")))</f>
        <v>2537.33333333333</v>
      </c>
    </row>
    <row collapsed="false" customFormat="false" customHeight="true" hidden="false" ht="16.2" outlineLevel="0" r="6">
      <c r="A6" s="709" t="s">
        <v>507</v>
      </c>
      <c r="B6" s="705"/>
      <c r="C6" s="710" t="s">
        <v>509</v>
      </c>
      <c r="D6" s="689" t="n">
        <v>8300</v>
      </c>
      <c r="E6" s="711" t="n">
        <f aca="false">ROUND(D6*(1+'Wildberries (РРЦ)'!$D$2),0)</f>
        <v>8300</v>
      </c>
      <c r="F6" s="708" t="n">
        <v>0.531325301204819</v>
      </c>
      <c r="G6" s="95" t="n">
        <f aca="false">E6*(1-F6)</f>
        <v>3890</v>
      </c>
      <c r="H6" s="158" t="n">
        <f aca="false">('КПБ (опт)'!C6*(1-'КПБ (опт)'!$D$1)*(1-'КПБ (опт)'!D6))/(IF(AND('Категория(опт)'!$B$6="с НДС"),1,IF(AND('Категория(опт)'!$B$6="без НДС"),1.2,"")))</f>
        <v>2980.37037037037</v>
      </c>
    </row>
    <row collapsed="false" customFormat="false" customHeight="true" hidden="false" ht="16.2" outlineLevel="0" r="7">
      <c r="A7" s="709" t="s">
        <v>507</v>
      </c>
      <c r="B7" s="705"/>
      <c r="C7" s="710" t="s">
        <v>510</v>
      </c>
      <c r="D7" s="689" t="n">
        <v>9180</v>
      </c>
      <c r="E7" s="711" t="n">
        <f aca="false">ROUND(D7*(1+'Wildberries (РРЦ)'!$D$2),0)</f>
        <v>9180</v>
      </c>
      <c r="F7" s="708" t="n">
        <v>0.510893246187364</v>
      </c>
      <c r="G7" s="95" t="n">
        <f aca="false">E7*(1-F7)</f>
        <v>4490</v>
      </c>
      <c r="H7" s="158" t="n">
        <f aca="false">('КПБ (опт)'!C7*(1-'КПБ (опт)'!$D$1)*(1-'КПБ (опт)'!D7))/(IF(AND('Категория(опт)'!$B$6="с НДС"),1,IF(AND('Категория(опт)'!$B$6="без НДС"),1.2,"")))</f>
        <v>3419.48148148148</v>
      </c>
    </row>
    <row collapsed="false" customFormat="false" customHeight="true" hidden="false" ht="16.2" outlineLevel="0" r="8">
      <c r="A8" s="709" t="s">
        <v>511</v>
      </c>
      <c r="B8" s="705"/>
      <c r="C8" s="710" t="s">
        <v>512</v>
      </c>
      <c r="D8" s="689" t="n">
        <v>3980</v>
      </c>
      <c r="E8" s="711" t="n">
        <f aca="false">ROUND(D8*(1+'Wildberries (РРЦ)'!$D$2),0)</f>
        <v>3980</v>
      </c>
      <c r="F8" s="708" t="n">
        <v>0.550251256281407</v>
      </c>
      <c r="G8" s="95" t="n">
        <f aca="false">E8*(1-F8)</f>
        <v>1790</v>
      </c>
      <c r="H8" s="158" t="n">
        <f aca="false">('КПБ (опт)'!C8*(1-'КПБ (опт)'!$D$1)*(1-'КПБ (опт)'!D8))/(IF(AND('Категория(опт)'!$B$6="с НДС"),1,IF(AND('Категория(опт)'!$B$6="без НДС"),1.2,"")))</f>
        <v>1395.625</v>
      </c>
    </row>
    <row collapsed="false" customFormat="false" customHeight="true" hidden="false" ht="16.2" outlineLevel="0" r="9">
      <c r="A9" s="709" t="s">
        <v>511</v>
      </c>
      <c r="B9" s="705"/>
      <c r="C9" s="710" t="s">
        <v>510</v>
      </c>
      <c r="D9" s="689" t="n">
        <v>4980</v>
      </c>
      <c r="E9" s="711" t="n">
        <f aca="false">ROUND(D9*(1+'Wildberries (РРЦ)'!$D$2),0)</f>
        <v>4980</v>
      </c>
      <c r="F9" s="708" t="n">
        <v>0.52008032128514</v>
      </c>
      <c r="G9" s="95" t="n">
        <f aca="false">E9*(1-F9)</f>
        <v>2390</v>
      </c>
      <c r="H9" s="158" t="n">
        <f aca="false">('КПБ (опт)'!C9*(1-'КПБ (опт)'!$D$1)*(1-'КПБ (опт)'!D9))/(IF(AND('Категория(опт)'!$B$6="с НДС"),1,IF(AND('Категория(опт)'!$B$6="без НДС"),1.2,"")))</f>
        <v>1773.33333333333</v>
      </c>
    </row>
    <row collapsed="false" customFormat="false" customHeight="true" hidden="false" ht="16.2" outlineLevel="0" r="10">
      <c r="A10" s="709" t="s">
        <v>511</v>
      </c>
      <c r="B10" s="705"/>
      <c r="C10" s="710" t="s">
        <v>513</v>
      </c>
      <c r="D10" s="689" t="n">
        <v>5300</v>
      </c>
      <c r="E10" s="711" t="n">
        <f aca="false">ROUND(D10*(1+'Wildberries (РРЦ)'!$D$2),0)</f>
        <v>5300</v>
      </c>
      <c r="F10" s="712" t="n">
        <v>0.511320754716981</v>
      </c>
      <c r="G10" s="95" t="n">
        <f aca="false">E10*(1-F10)</f>
        <v>2590</v>
      </c>
      <c r="H10" s="158" t="n">
        <f aca="false">('КПБ (опт)'!C10*(1-'КПБ (опт)'!$D$1)*(1-'КПБ (опт)'!D10))/(IF(AND('Категория(опт)'!$B$6="с НДС"),1,IF(AND('Категория(опт)'!$B$6="без НДС"),1.2,"")))</f>
        <v>1862.22222222222</v>
      </c>
    </row>
    <row collapsed="false" customFormat="false" customHeight="true" hidden="false" ht="16.2" outlineLevel="0" r="11">
      <c r="A11" s="709" t="s">
        <v>514</v>
      </c>
      <c r="B11" s="705"/>
      <c r="C11" s="710" t="s">
        <v>515</v>
      </c>
      <c r="D11" s="707" t="n">
        <v>4600</v>
      </c>
      <c r="E11" s="643" t="n">
        <f aca="false">ROUND(D11*(1+'Wildberries (РРЦ)'!$D$2),0)</f>
        <v>4600</v>
      </c>
      <c r="F11" s="708" t="n">
        <v>0.567391304347826</v>
      </c>
      <c r="G11" s="88" t="n">
        <f aca="false">E11*(1-F11)</f>
        <v>1990</v>
      </c>
      <c r="H11" s="151" t="n">
        <f aca="false">('КПБ (опт)'!C11*(1-'КПБ (опт)'!$D$1)*(1-'КПБ (опт)'!D11))/(IF(AND('Категория(опт)'!$B$6="с НДС"),1,IF(AND('Категория(опт)'!$B$6="без НДС"),1.2,"")))</f>
        <v>1563.125</v>
      </c>
    </row>
    <row collapsed="false" customFormat="false" customHeight="true" hidden="false" ht="16.2" outlineLevel="0" r="12">
      <c r="A12" s="709" t="s">
        <v>514</v>
      </c>
      <c r="B12" s="705"/>
      <c r="C12" s="710" t="s">
        <v>516</v>
      </c>
      <c r="D12" s="689" t="n">
        <v>5200</v>
      </c>
      <c r="E12" s="711" t="n">
        <f aca="false">ROUND(D12*(1+'Wildberries (РРЦ)'!$D$2),0)</f>
        <v>5200</v>
      </c>
      <c r="F12" s="708" t="n">
        <v>0.540384615384615</v>
      </c>
      <c r="G12" s="95" t="n">
        <f aca="false">E12*(1-F12)</f>
        <v>2390</v>
      </c>
      <c r="H12" s="158" t="n">
        <f aca="false">('КПБ (опт)'!C12*(1-'КПБ (опт)'!$D$1)*(1-'КПБ (опт)'!D12))/(IF(AND('Категория(опт)'!$B$6="с НДС"),1,IF(AND('Категория(опт)'!$B$6="без НДС"),1.2,"")))</f>
        <v>1833.125</v>
      </c>
    </row>
    <row collapsed="false" customFormat="false" customHeight="true" hidden="false" ht="16.2" outlineLevel="0" r="13">
      <c r="A13" s="709" t="s">
        <v>514</v>
      </c>
      <c r="B13" s="705"/>
      <c r="C13" s="710" t="s">
        <v>517</v>
      </c>
      <c r="D13" s="689" t="n">
        <v>5780</v>
      </c>
      <c r="E13" s="711" t="n">
        <f aca="false">ROUND(D13*(1+'Wildberries (РРЦ)'!$D$2),0)</f>
        <v>5780</v>
      </c>
      <c r="F13" s="708" t="n">
        <v>0.551903114186851</v>
      </c>
      <c r="G13" s="95" t="n">
        <f aca="false">E13*(1-F13)</f>
        <v>2590</v>
      </c>
      <c r="H13" s="158" t="n">
        <f aca="false">('КПБ (опт)'!C13*(1-'КПБ (опт)'!$D$1)*(1-'КПБ (опт)'!D13))/(IF(AND('Категория(опт)'!$B$6="с НДС"),1,IF(AND('Категория(опт)'!$B$6="без НДС"),1.2,"")))</f>
        <v>1976.25</v>
      </c>
    </row>
    <row collapsed="false" customFormat="false" customHeight="true" hidden="false" ht="16.2" outlineLevel="0" r="14">
      <c r="A14" s="709" t="s">
        <v>514</v>
      </c>
      <c r="B14" s="705"/>
      <c r="C14" s="710" t="s">
        <v>518</v>
      </c>
      <c r="D14" s="689" t="n">
        <v>6100</v>
      </c>
      <c r="E14" s="711" t="n">
        <f aca="false">ROUND(D14*(1+'Wildberries (РРЦ)'!$D$2),0)</f>
        <v>6100</v>
      </c>
      <c r="F14" s="708" t="n">
        <v>0.542622950819672</v>
      </c>
      <c r="G14" s="95" t="n">
        <f aca="false">E14*(1-F14)</f>
        <v>2790</v>
      </c>
      <c r="H14" s="158" t="n">
        <f aca="false">('КПБ (опт)'!C14*(1-'КПБ (опт)'!$D$1)*(1-'КПБ (опт)'!D14))/(IF(AND('Категория(опт)'!$B$6="с НДС"),1,IF(AND('Категория(опт)'!$B$6="без НДС"),1.2,"")))</f>
        <v>2105.41666666667</v>
      </c>
    </row>
    <row collapsed="false" customFormat="false" customHeight="false" hidden="false" ht="15.25" outlineLevel="0" r="15">
      <c r="A15" s="3"/>
      <c r="B15" s="3"/>
      <c r="C15" s="3"/>
      <c r="D15" s="577"/>
      <c r="E15" s="657"/>
      <c r="F15" s="49"/>
      <c r="G15" s="50"/>
      <c r="H15" s="50"/>
    </row>
    <row collapsed="false" customFormat="false" customHeight="false" hidden="false" ht="15.25" outlineLevel="0" r="16">
      <c r="A16" s="130" t="str">
        <f aca="false">Контакты!$B$10</f>
        <v>почта для приёма заказов</v>
      </c>
      <c r="B16" s="130"/>
      <c r="C16" s="713" t="str">
        <f aca="false">НАМАТРАСНИКИ!B45</f>
        <v>хххх@ххх.ru</v>
      </c>
      <c r="D16" s="577"/>
      <c r="E16" s="657"/>
      <c r="F16" s="49"/>
      <c r="G16" s="50"/>
      <c r="H16" s="50"/>
    </row>
    <row collapsed="false" customFormat="false" customHeight="false" hidden="false" ht="15.25" outlineLevel="0" r="17">
      <c r="A17" s="130" t="str">
        <f aca="false">Контакты!$B$12</f>
        <v>номер телефона службы сервиса</v>
      </c>
      <c r="B17" s="130"/>
      <c r="C17" s="713" t="n">
        <f aca="false">НАМАТРАСНИКИ!B46</f>
        <v>8800</v>
      </c>
      <c r="D17" s="577"/>
      <c r="E17" s="657"/>
      <c r="F17" s="49"/>
      <c r="G17" s="50"/>
      <c r="H17" s="50"/>
    </row>
    <row collapsed="false" customFormat="false" customHeight="false" hidden="false" ht="15.25" outlineLevel="0" r="18">
      <c r="A18" s="3"/>
      <c r="B18" s="3"/>
      <c r="C18" s="3"/>
      <c r="D18" s="577"/>
      <c r="E18" s="657"/>
      <c r="F18" s="49"/>
      <c r="G18" s="50"/>
      <c r="H18" s="50"/>
    </row>
  </sheetData>
  <mergeCells count="2">
    <mergeCell ref="A2:H2"/>
    <mergeCell ref="B4:B14"/>
  </mergeCells>
  <hyperlinks>
    <hyperlink display="К СОДЕРЖАНИЮ &gt;&gt;&gt;" location="Содержание!A1" ref="H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true" topLeftCell="A1" view="pageBreakPreview" windowProtection="false" workbookViewId="0" zoomScale="100" zoomScaleNormal="100" zoomScalePageLayoutView="100">
      <selection activeCell="A1" activeCellId="0" pane="topLeft" sqref="A1"/>
    </sheetView>
  </sheetViews>
  <sheetFormatPr defaultRowHeight="15.6"/>
  <cols>
    <col collapsed="false" hidden="false" max="1" min="1" style="1" width="8.89285714285714"/>
    <col collapsed="false" hidden="false" max="2" min="2" style="1" width="10.9948979591837"/>
    <col collapsed="false" hidden="false" max="3" min="3" style="33" width="53.8877551020408"/>
    <col collapsed="false" hidden="false" max="4" min="4" style="1" width="28.5561224489796"/>
    <col collapsed="false" hidden="false" max="1025" min="5" style="1" width="8.89285714285714"/>
  </cols>
  <sheetData>
    <row collapsed="false" customFormat="false" customHeight="false" hidden="false" ht="18" outlineLevel="0" r="1">
      <c r="A1" s="34"/>
      <c r="B1" s="35" t="s">
        <v>16</v>
      </c>
      <c r="C1" s="35"/>
      <c r="D1" s="34"/>
      <c r="E1" s="36"/>
      <c r="F1" s="34"/>
    </row>
    <row collapsed="false" customFormat="false" customHeight="false" hidden="false" ht="18" outlineLevel="0" r="2">
      <c r="A2" s="37"/>
      <c r="B2" s="38" t="s">
        <v>17</v>
      </c>
      <c r="C2" s="38"/>
      <c r="D2" s="39"/>
      <c r="E2" s="34"/>
      <c r="F2" s="34"/>
    </row>
    <row collapsed="false" customFormat="false" customHeight="false" hidden="false" ht="15.6" outlineLevel="0" r="3">
      <c r="A3" s="37"/>
      <c r="B3" s="37" t="s">
        <v>18</v>
      </c>
      <c r="C3" s="40" t="s">
        <v>19</v>
      </c>
      <c r="D3" s="41" t="s">
        <v>20</v>
      </c>
      <c r="E3" s="34"/>
      <c r="F3" s="34"/>
    </row>
    <row collapsed="false" customFormat="false" customHeight="false" hidden="false" ht="15.6" outlineLevel="0" r="4">
      <c r="A4" s="34"/>
      <c r="B4" s="37" t="s">
        <v>21</v>
      </c>
      <c r="C4" s="42" t="s">
        <v>22</v>
      </c>
      <c r="D4" s="41" t="s">
        <v>20</v>
      </c>
      <c r="E4" s="34"/>
      <c r="F4" s="34"/>
    </row>
    <row collapsed="false" customFormat="false" customHeight="false" hidden="false" ht="15.6" outlineLevel="0" r="5">
      <c r="A5" s="34"/>
      <c r="B5" s="37" t="s">
        <v>23</v>
      </c>
      <c r="C5" s="42" t="s">
        <v>24</v>
      </c>
      <c r="D5" s="41" t="s">
        <v>20</v>
      </c>
      <c r="E5" s="34"/>
      <c r="F5" s="34"/>
    </row>
    <row collapsed="false" customFormat="false" customHeight="false" hidden="false" ht="15.6" outlineLevel="0" r="6">
      <c r="A6" s="34"/>
      <c r="B6" s="37" t="s">
        <v>25</v>
      </c>
      <c r="C6" s="42" t="s">
        <v>26</v>
      </c>
      <c r="D6" s="41" t="s">
        <v>20</v>
      </c>
      <c r="E6" s="34"/>
      <c r="F6" s="34"/>
    </row>
    <row collapsed="false" customFormat="false" customHeight="false" hidden="false" ht="15.6" outlineLevel="0" r="7">
      <c r="A7" s="34"/>
      <c r="B7" s="37" t="s">
        <v>27</v>
      </c>
      <c r="C7" s="42" t="s">
        <v>28</v>
      </c>
      <c r="D7" s="41" t="s">
        <v>20</v>
      </c>
      <c r="E7" s="34"/>
      <c r="F7" s="34"/>
    </row>
    <row collapsed="false" customFormat="false" customHeight="false" hidden="false" ht="15.6" outlineLevel="0" r="8">
      <c r="A8" s="34"/>
      <c r="B8" s="37" t="s">
        <v>29</v>
      </c>
      <c r="C8" s="42" t="s">
        <v>30</v>
      </c>
      <c r="D8" s="41" t="s">
        <v>20</v>
      </c>
      <c r="E8" s="34"/>
      <c r="F8" s="34"/>
    </row>
    <row collapsed="false" customFormat="false" customHeight="false" hidden="false" ht="15.6" outlineLevel="0" r="9">
      <c r="A9" s="34"/>
      <c r="B9" s="37" t="s">
        <v>31</v>
      </c>
      <c r="C9" s="42" t="s">
        <v>32</v>
      </c>
      <c r="D9" s="41" t="s">
        <v>20</v>
      </c>
      <c r="E9" s="34"/>
      <c r="F9" s="34"/>
      <c r="G9" s="3"/>
    </row>
    <row collapsed="false" customFormat="false" customHeight="false" hidden="false" ht="15.6" outlineLevel="0" r="10">
      <c r="A10" s="34"/>
      <c r="B10" s="37" t="s">
        <v>33</v>
      </c>
      <c r="C10" s="42" t="s">
        <v>34</v>
      </c>
      <c r="D10" s="41" t="s">
        <v>20</v>
      </c>
      <c r="E10" s="34"/>
      <c r="F10" s="34"/>
    </row>
    <row collapsed="false" customFormat="false" customHeight="false" hidden="false" ht="15.6" outlineLevel="0" r="11">
      <c r="A11" s="34"/>
      <c r="B11" s="37" t="s">
        <v>35</v>
      </c>
      <c r="C11" s="42" t="s">
        <v>36</v>
      </c>
      <c r="D11" s="41" t="s">
        <v>20</v>
      </c>
      <c r="E11" s="34"/>
      <c r="F11" s="34"/>
    </row>
    <row collapsed="false" customFormat="false" customHeight="false" hidden="false" ht="15.6" outlineLevel="0" r="12">
      <c r="A12" s="34"/>
      <c r="B12" s="37" t="s">
        <v>37</v>
      </c>
      <c r="C12" s="42" t="s">
        <v>38</v>
      </c>
      <c r="D12" s="41" t="s">
        <v>20</v>
      </c>
      <c r="E12" s="34"/>
      <c r="F12" s="34"/>
    </row>
    <row collapsed="false" customFormat="false" customHeight="false" hidden="false" ht="15.6" outlineLevel="0" r="13">
      <c r="A13" s="34"/>
      <c r="B13" s="37" t="s">
        <v>39</v>
      </c>
      <c r="C13" s="42" t="s">
        <v>40</v>
      </c>
      <c r="D13" s="41" t="s">
        <v>20</v>
      </c>
      <c r="E13" s="34"/>
      <c r="F13" s="34"/>
    </row>
    <row collapsed="false" customFormat="false" customHeight="false" hidden="false" ht="15.6" outlineLevel="0" r="14">
      <c r="A14" s="34"/>
      <c r="B14" s="37" t="s">
        <v>41</v>
      </c>
      <c r="C14" s="42" t="s">
        <v>42</v>
      </c>
      <c r="D14" s="41" t="s">
        <v>20</v>
      </c>
      <c r="E14" s="34"/>
      <c r="F14" s="34"/>
    </row>
    <row collapsed="false" customFormat="false" customHeight="false" hidden="false" ht="18" outlineLevel="0" r="15">
      <c r="A15" s="37"/>
      <c r="B15" s="38" t="s">
        <v>43</v>
      </c>
      <c r="C15" s="38"/>
      <c r="D15" s="39"/>
      <c r="E15" s="34"/>
      <c r="F15" s="34"/>
    </row>
    <row collapsed="false" customFormat="false" customHeight="false" hidden="false" ht="15.6" outlineLevel="0" r="16">
      <c r="A16" s="34"/>
      <c r="B16" s="37" t="s">
        <v>44</v>
      </c>
      <c r="C16" s="42" t="s">
        <v>45</v>
      </c>
      <c r="D16" s="41" t="s">
        <v>20</v>
      </c>
      <c r="E16" s="34"/>
      <c r="F16" s="34"/>
    </row>
    <row collapsed="false" customFormat="false" customHeight="false" hidden="false" ht="15.6" outlineLevel="0" r="17">
      <c r="A17" s="34"/>
      <c r="B17" s="37" t="s">
        <v>46</v>
      </c>
      <c r="C17" s="42" t="s">
        <v>47</v>
      </c>
      <c r="D17" s="41" t="s">
        <v>20</v>
      </c>
      <c r="E17" s="34"/>
      <c r="F17" s="34"/>
    </row>
    <row collapsed="false" customFormat="false" customHeight="false" hidden="false" ht="15.6" outlineLevel="0" r="18">
      <c r="A18" s="34"/>
      <c r="B18" s="37" t="s">
        <v>48</v>
      </c>
      <c r="C18" s="42" t="s">
        <v>49</v>
      </c>
      <c r="D18" s="41" t="s">
        <v>20</v>
      </c>
      <c r="E18" s="34"/>
      <c r="F18" s="34"/>
    </row>
    <row collapsed="false" customFormat="false" customHeight="false" hidden="false" ht="15.6" outlineLevel="0" r="19">
      <c r="A19" s="34"/>
      <c r="B19" s="37" t="s">
        <v>50</v>
      </c>
      <c r="C19" s="42" t="s">
        <v>51</v>
      </c>
      <c r="D19" s="41" t="s">
        <v>20</v>
      </c>
      <c r="E19" s="34"/>
      <c r="F19" s="34"/>
    </row>
    <row collapsed="false" customFormat="false" customHeight="false" hidden="false" ht="18" outlineLevel="0" r="20">
      <c r="A20" s="43"/>
      <c r="B20" s="44" t="s">
        <v>52</v>
      </c>
      <c r="C20" s="44"/>
      <c r="D20" s="43"/>
    </row>
    <row collapsed="false" customFormat="false" customHeight="false" hidden="false" ht="15.6" outlineLevel="0" r="21">
      <c r="A21" s="43"/>
      <c r="B21" s="37" t="s">
        <v>53</v>
      </c>
      <c r="C21" s="42" t="s">
        <v>54</v>
      </c>
      <c r="D21" s="41" t="s">
        <v>20</v>
      </c>
    </row>
    <row collapsed="false" customFormat="false" customHeight="false" hidden="false" ht="18" outlineLevel="0" r="22">
      <c r="A22" s="43"/>
      <c r="B22" s="44" t="s">
        <v>55</v>
      </c>
      <c r="C22" s="44"/>
      <c r="D22" s="43"/>
    </row>
    <row collapsed="false" customFormat="false" customHeight="false" hidden="false" ht="15.6" outlineLevel="0" r="23">
      <c r="A23" s="43"/>
      <c r="B23" s="37" t="s">
        <v>56</v>
      </c>
      <c r="C23" s="42" t="s">
        <v>57</v>
      </c>
      <c r="D23" s="41" t="s">
        <v>20</v>
      </c>
    </row>
    <row collapsed="false" customFormat="false" customHeight="false" hidden="false" ht="15.6" outlineLevel="0" r="24">
      <c r="A24" s="43"/>
      <c r="B24" s="37" t="s">
        <v>58</v>
      </c>
      <c r="C24" s="42" t="s">
        <v>59</v>
      </c>
      <c r="D24" s="41" t="s">
        <v>20</v>
      </c>
    </row>
    <row collapsed="false" customFormat="false" customHeight="false" hidden="false" ht="15.6" outlineLevel="0" r="25">
      <c r="A25" s="43"/>
      <c r="B25" s="37" t="s">
        <v>60</v>
      </c>
      <c r="C25" s="42" t="s">
        <v>61</v>
      </c>
      <c r="D25" s="41" t="s">
        <v>20</v>
      </c>
    </row>
    <row collapsed="false" customFormat="false" customHeight="false" hidden="false" ht="15.6" outlineLevel="0" r="26">
      <c r="A26" s="43"/>
      <c r="B26" s="37" t="s">
        <v>62</v>
      </c>
      <c r="C26" s="42" t="s">
        <v>63</v>
      </c>
      <c r="D26" s="41" t="s">
        <v>20</v>
      </c>
    </row>
    <row collapsed="false" customFormat="false" customHeight="false" hidden="false" ht="15.6" outlineLevel="0" r="27">
      <c r="B27" s="37" t="s">
        <v>64</v>
      </c>
      <c r="C27" s="42" t="s">
        <v>65</v>
      </c>
      <c r="D27" s="41" t="s">
        <v>20</v>
      </c>
    </row>
  </sheetData>
  <mergeCells count="4">
    <mergeCell ref="B2:C2"/>
    <mergeCell ref="B15:C15"/>
    <mergeCell ref="B20:C20"/>
    <mergeCell ref="B22:C22"/>
  </mergeCells>
  <hyperlinks>
    <hyperlink display="перейти &gt;&gt;&gt;" location="'Викинг (скрутка)'!Заголовки_для_печати" ref="D3"/>
    <hyperlink display="перейти &gt;&gt;&gt;" location="Halal!A1" ref="D4"/>
    <hyperlink display="перейти &gt;&gt;&gt;" location="'SERTA Embrace'!Заголовки_для_печати" ref="D5"/>
    <hyperlink display="перейти &gt;&gt;&gt;" location="'TERAPIA NEW'!Заголовки_для_печати" ref="D6"/>
    <hyperlink display="перейти &gt;&gt;&gt;" location="Терапия!Заголовки_для_печати" ref="D7"/>
    <hyperlink display="перейти &gt;&gt;&gt;" location="'Supremo '!Область_печати" ref="D8"/>
    <hyperlink display="перейти &gt;&gt;&gt;" location="FITNESS!Область_печати" ref="D9"/>
    <hyperlink display="перейти &gt;&gt;&gt;" location="TREND!A1" ref="D10"/>
    <hyperlink display="перейти &gt;&gt;&gt;" location="MEGATREND!A1" ref="D11"/>
    <hyperlink display="перейти &gt;&gt;&gt;" location="Мегатренд!Заголовки_для_печати" ref="D12"/>
    <hyperlink display="перейти &gt;&gt;&gt;" location="SOUL!Заголовки_для_печати" ref="D13"/>
    <hyperlink display="перейти &gt;&gt;&gt;" location="'Moms Love'!Заголовки_для_печати" ref="D14"/>
    <hyperlink display="перейти &gt;&gt;&gt;" location="'КРОВАТИ '!Заголовки_для_печати" ref="D16"/>
    <hyperlink display="перейти &gt;&gt;&gt;" location="'Основание Askona'!A1" ref="D17"/>
    <hyperlink display="перейти &gt;&gt;&gt;" location="'Основание с ламелями'!Область_печати" ref="D18"/>
    <hyperlink display="перейти &gt;&gt;&gt;" location="'ТРТ_кровати,диван,МФ'!A1" ref="D19"/>
    <hyperlink display="перейти &gt;&gt;&gt;" location="'Малые формы'!A1" ref="D21"/>
    <hyperlink display="перейти &gt;&gt;&gt;" location="ПОДУШКИ!A1" ref="D23"/>
    <hyperlink display="перейти &gt;&gt;&gt;" location="'ЧЕХЛЫ,ОДЕЯЛА'!Область_печати" ref="D24"/>
    <hyperlink display="перейти &gt;&gt;&gt;" location="'ЧЕХЛЫ,ОДЕЯЛА'!Область_печати" ref="D25"/>
    <hyperlink display="перейти &gt;&gt;&gt;" location="НАМАТРАСНИКИ!A1" ref="D26"/>
    <hyperlink display="перейти &gt;&gt;&gt;" location="КПБ!Область_печати" ref="D27"/>
  </hyperlink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D4" activeCellId="0" pane="topLeft" sqref="D4"/>
    </sheetView>
  </sheetViews>
  <sheetFormatPr defaultRowHeight="15.6"/>
  <cols>
    <col collapsed="false" hidden="false" max="1" min="1" style="1" width="40.5612244897959"/>
    <col collapsed="false" hidden="false" max="2" min="2" style="1" width="14.7755102040816"/>
    <col collapsed="false" hidden="false" max="3" min="3" style="33" width="18.1071428571429"/>
    <col collapsed="false" hidden="false" max="4" min="4" style="33" width="19.9948979591837"/>
    <col collapsed="false" hidden="false" max="1025" min="5" style="19" width="9.10714285714286"/>
  </cols>
  <sheetData>
    <row collapsed="false" customFormat="false" customHeight="false" hidden="false" ht="28.8" outlineLevel="0" r="1">
      <c r="A1" s="48" t="str">
        <f aca="false">'ЧЕХЛЫ,ОДЕЯЛА'!A1</f>
        <v>c 06.07 по 16.07.2024</v>
      </c>
      <c r="B1" s="3"/>
      <c r="C1" s="50"/>
      <c r="D1" s="582" t="n">
        <f aca="false">IF(AND('Категория(опт)'!$B$1="A+"),0.59,IF(AND('Категория(опт)'!$B$1="A"),0.59,IF(AND('Категория(опт)'!$B$1="B"),0.59,IF(AND('Категория(опт)'!$B$1="C"),0.59,IF(AND('Категория(опт)'!$B$1="D"),0.59,"")))))</f>
        <v>0.59</v>
      </c>
    </row>
    <row collapsed="false" customFormat="false" customHeight="true" hidden="false" ht="29.25" outlineLevel="0" r="2">
      <c r="A2" s="339" t="s">
        <v>519</v>
      </c>
      <c r="B2" s="339"/>
      <c r="C2" s="339"/>
      <c r="D2" s="339"/>
    </row>
    <row collapsed="false" customFormat="false" customHeight="true" hidden="false" ht="35.25" outlineLevel="0" r="3">
      <c r="A3" s="118"/>
      <c r="B3" s="714" t="s">
        <v>71</v>
      </c>
      <c r="C3" s="62"/>
      <c r="D3" s="140" t="s">
        <v>75</v>
      </c>
    </row>
    <row collapsed="false" customFormat="false" customHeight="true" hidden="false" ht="16.2" outlineLevel="0" r="4">
      <c r="A4" s="709" t="s">
        <v>505</v>
      </c>
      <c r="B4" s="710" t="s">
        <v>378</v>
      </c>
      <c r="C4" s="715" t="n">
        <v>2534.67240554758</v>
      </c>
      <c r="D4" s="716" t="n">
        <v>0.48</v>
      </c>
    </row>
    <row collapsed="false" customFormat="false" customHeight="true" hidden="false" ht="16.2" outlineLevel="0" r="5">
      <c r="A5" s="709" t="s">
        <v>507</v>
      </c>
      <c r="B5" s="710" t="s">
        <v>508</v>
      </c>
      <c r="C5" s="715" t="n">
        <v>9376.69376693767</v>
      </c>
      <c r="D5" s="716" t="n">
        <v>0.34</v>
      </c>
    </row>
    <row collapsed="false" customFormat="false" customHeight="true" hidden="false" ht="16.2" outlineLevel="0" r="6">
      <c r="A6" s="709" t="s">
        <v>507</v>
      </c>
      <c r="B6" s="710" t="s">
        <v>509</v>
      </c>
      <c r="C6" s="715" t="n">
        <v>11183.3785004517</v>
      </c>
      <c r="D6" s="716" t="n">
        <v>0.35</v>
      </c>
    </row>
    <row collapsed="false" customFormat="false" customHeight="true" hidden="false" ht="16.2" outlineLevel="0" r="7">
      <c r="A7" s="709" t="s">
        <v>507</v>
      </c>
      <c r="B7" s="710" t="s">
        <v>510</v>
      </c>
      <c r="C7" s="715" t="n">
        <v>12448.0578139115</v>
      </c>
      <c r="D7" s="716" t="n">
        <v>0.33</v>
      </c>
    </row>
    <row collapsed="false" customFormat="false" customHeight="true" hidden="false" ht="16.2" outlineLevel="0" r="8">
      <c r="A8" s="709" t="s">
        <v>511</v>
      </c>
      <c r="B8" s="710" t="s">
        <v>512</v>
      </c>
      <c r="C8" s="717" t="n">
        <v>5403.11653116531</v>
      </c>
      <c r="D8" s="718" t="n">
        <v>0.37</v>
      </c>
    </row>
    <row collapsed="false" customFormat="false" customHeight="true" hidden="false" ht="16.2" outlineLevel="0" r="9">
      <c r="A9" s="709" t="s">
        <v>511</v>
      </c>
      <c r="B9" s="710" t="s">
        <v>510</v>
      </c>
      <c r="C9" s="715" t="n">
        <v>6758.13008130081</v>
      </c>
      <c r="D9" s="716" t="n">
        <v>0.36</v>
      </c>
    </row>
    <row collapsed="false" customFormat="false" customHeight="true" hidden="false" ht="16.2" outlineLevel="0" r="10">
      <c r="A10" s="709" t="s">
        <v>511</v>
      </c>
      <c r="B10" s="710" t="s">
        <v>513</v>
      </c>
      <c r="C10" s="715" t="n">
        <v>7096.88346883469</v>
      </c>
      <c r="D10" s="716" t="n">
        <v>0.36</v>
      </c>
    </row>
    <row collapsed="false" customFormat="false" customHeight="true" hidden="false" ht="16.2" outlineLevel="0" r="11">
      <c r="A11" s="709" t="s">
        <v>514</v>
      </c>
      <c r="B11" s="710" t="s">
        <v>515</v>
      </c>
      <c r="C11" s="715" t="n">
        <v>6250</v>
      </c>
      <c r="D11" s="716" t="n">
        <v>0.39</v>
      </c>
    </row>
    <row collapsed="false" customFormat="false" customHeight="true" hidden="false" ht="16.2" outlineLevel="0" r="12">
      <c r="A12" s="709" t="s">
        <v>514</v>
      </c>
      <c r="B12" s="710" t="s">
        <v>516</v>
      </c>
      <c r="C12" s="715" t="n">
        <v>7096.88346883469</v>
      </c>
      <c r="D12" s="716" t="n">
        <v>0.37</v>
      </c>
    </row>
    <row collapsed="false" customFormat="false" customHeight="true" hidden="false" ht="16.2" outlineLevel="0" r="13">
      <c r="A13" s="709" t="s">
        <v>514</v>
      </c>
      <c r="B13" s="710" t="s">
        <v>517</v>
      </c>
      <c r="C13" s="715" t="n">
        <v>7774.39024390244</v>
      </c>
      <c r="D13" s="716" t="n">
        <v>0.38</v>
      </c>
    </row>
    <row collapsed="false" customFormat="false" customHeight="true" hidden="false" ht="16.2" outlineLevel="0" r="14">
      <c r="A14" s="709" t="s">
        <v>514</v>
      </c>
      <c r="B14" s="710" t="s">
        <v>518</v>
      </c>
      <c r="C14" s="715" t="n">
        <v>8282.52032520325</v>
      </c>
      <c r="D14" s="716" t="n">
        <v>0.38</v>
      </c>
    </row>
    <row collapsed="false" customFormat="false" customHeight="false" hidden="false" ht="15.6" outlineLevel="0" r="15">
      <c r="A15" s="3"/>
      <c r="B15" s="3"/>
      <c r="C15" s="50"/>
      <c r="D15" s="50"/>
    </row>
    <row collapsed="false" customFormat="false" customHeight="false" hidden="false" ht="15.6" outlineLevel="0" r="16">
      <c r="A16" s="130" t="str">
        <f aca="false">Контакты!$B$10</f>
        <v>почта для приёма заказов</v>
      </c>
      <c r="B16" s="3"/>
      <c r="C16" s="50"/>
      <c r="D16" s="50"/>
    </row>
    <row collapsed="false" customFormat="false" customHeight="false" hidden="false" ht="15.6" outlineLevel="0" r="17">
      <c r="A17" s="130" t="str">
        <f aca="false">Контакты!$B$12</f>
        <v>номер телефона службы сервиса</v>
      </c>
      <c r="B17" s="3"/>
      <c r="C17" s="50"/>
      <c r="D17" s="50"/>
    </row>
    <row collapsed="false" customFormat="false" customHeight="false" hidden="false" ht="15.6" outlineLevel="0" r="18">
      <c r="A18" s="3"/>
      <c r="B18" s="3"/>
      <c r="C18" s="50"/>
      <c r="D18" s="50"/>
    </row>
  </sheetData>
  <mergeCells count="1">
    <mergeCell ref="A2:D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39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L1" activeCellId="0" pane="topLeft" sqref="L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46" width="16.5612244897959"/>
    <col collapsed="false" hidden="false" max="7" min="7" style="47" width="10"/>
    <col collapsed="false" hidden="false" max="8" min="8" style="33" width="18.1071428571429"/>
    <col collapsed="false" hidden="true" max="9" min="9" style="33" width="0"/>
    <col collapsed="false" hidden="true" max="10" min="10" style="47" width="0"/>
    <col collapsed="false" hidden="false" max="11" min="11" style="33" width="19.9948979591837"/>
    <col collapsed="false" hidden="false" max="1022" min="12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">
        <v>66</v>
      </c>
      <c r="B1" s="3"/>
      <c r="C1" s="3"/>
      <c r="D1" s="3"/>
      <c r="G1" s="49"/>
      <c r="H1" s="50"/>
      <c r="I1" s="51" t="n">
        <f aca="false">IF(AND('Категория(опт)'!$B$1="A+"),0.5,IF(AND('Категория(опт)'!$B$1="A"),0.5,IF(AND('Категория(опт)'!$B$1="B"),0.5,IF(AND('Категория(опт)'!$B$1="C"),0.5,""))))</f>
        <v>0.5</v>
      </c>
      <c r="J1" s="52"/>
      <c r="K1" s="53" t="s">
        <v>67</v>
      </c>
      <c r="L1" s="54"/>
      <c r="M1" s="54"/>
      <c r="N1" s="54"/>
    </row>
    <row collapsed="false" customFormat="false" customHeight="true" hidden="false" ht="52.2" outlineLevel="0" r="2">
      <c r="A2" s="55" t="s">
        <v>68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collapsed="false" customFormat="false" customHeight="true" hidden="false" ht="46.8" outlineLevel="0" r="3">
      <c r="A3" s="56" t="s">
        <v>69</v>
      </c>
      <c r="B3" s="57" t="s">
        <v>70</v>
      </c>
      <c r="C3" s="57" t="s">
        <v>71</v>
      </c>
      <c r="D3" s="57"/>
      <c r="E3" s="58" t="s">
        <v>72</v>
      </c>
      <c r="F3" s="59" t="s">
        <v>72</v>
      </c>
      <c r="G3" s="60" t="s">
        <v>73</v>
      </c>
      <c r="H3" s="61" t="s">
        <v>74</v>
      </c>
      <c r="I3" s="62"/>
      <c r="J3" s="63"/>
      <c r="K3" s="64" t="s">
        <v>75</v>
      </c>
    </row>
    <row collapsed="false" customFormat="false" customHeight="true" hidden="false" ht="19.8" outlineLevel="0" r="4">
      <c r="A4" s="65"/>
      <c r="B4" s="66" t="s">
        <v>76</v>
      </c>
      <c r="C4" s="67" t="n">
        <v>160</v>
      </c>
      <c r="D4" s="67" t="n">
        <v>80</v>
      </c>
      <c r="E4" s="68" t="n">
        <v>5768</v>
      </c>
      <c r="F4" s="69" t="n">
        <f aca="false">ROUND(E4*(1+'Wildberries (РРЦ)'!$D$2),0)</f>
        <v>5768</v>
      </c>
      <c r="G4" s="70" t="n">
        <v>0.35</v>
      </c>
      <c r="H4" s="71" t="n">
        <f aca="false">F4*(1-G4)</f>
        <v>3749.2</v>
      </c>
      <c r="I4" s="72" t="n">
        <v>5733</v>
      </c>
      <c r="J4" s="73" t="n">
        <v>0.17</v>
      </c>
      <c r="K4" s="74" t="n">
        <f aca="false">I4*(1-$I$1)*(1-J4)/(IF(AND('Категория(опт)'!$B$6="с НДС"),1,IF(AND('Категория(опт)'!$B$6="без НДС"),1.2,"")))</f>
        <v>2379.195</v>
      </c>
    </row>
    <row collapsed="false" customFormat="false" customHeight="true" hidden="false" ht="19.8" outlineLevel="0" r="5">
      <c r="A5" s="65"/>
      <c r="B5" s="66"/>
      <c r="C5" s="75" t="n">
        <v>180</v>
      </c>
      <c r="D5" s="75" t="n">
        <v>80</v>
      </c>
      <c r="E5" s="68" t="n">
        <v>6366</v>
      </c>
      <c r="F5" s="76" t="n">
        <f aca="false">ROUND(E5*(1+'Wildberries (РРЦ)'!$D$2),0)</f>
        <v>6366</v>
      </c>
      <c r="G5" s="77" t="n">
        <v>0.34534</v>
      </c>
      <c r="H5" s="78" t="n">
        <f aca="false">F5*(1-G5)</f>
        <v>4167.56556</v>
      </c>
      <c r="I5" s="79" t="n">
        <v>6445</v>
      </c>
      <c r="J5" s="80" t="n">
        <v>0.17</v>
      </c>
      <c r="K5" s="81" t="n">
        <f aca="false">I5*(1-$I$1)*(1-J5)/(IF(AND('Категория(опт)'!$B$6="с НДС"),1,IF(AND('Категория(опт)'!$B$6="без НДС"),1.2,"")))</f>
        <v>2674.675</v>
      </c>
    </row>
    <row collapsed="false" customFormat="false" customHeight="true" hidden="false" ht="19.8" outlineLevel="0" r="6">
      <c r="A6" s="65"/>
      <c r="B6" s="66"/>
      <c r="C6" s="75" t="n">
        <v>190</v>
      </c>
      <c r="D6" s="75" t="n">
        <v>80</v>
      </c>
      <c r="E6" s="68" t="n">
        <v>6366</v>
      </c>
      <c r="F6" s="76" t="n">
        <f aca="false">ROUND(E6*(1+'Wildberries (РРЦ)'!$D$2),0)</f>
        <v>6366</v>
      </c>
      <c r="G6" s="77" t="n">
        <v>0.34534</v>
      </c>
      <c r="H6" s="78" t="n">
        <f aca="false">F6*(1-G6)</f>
        <v>4167.56556</v>
      </c>
      <c r="I6" s="79" t="n">
        <v>6445</v>
      </c>
      <c r="J6" s="80" t="n">
        <v>0.17</v>
      </c>
      <c r="K6" s="81" t="n">
        <f aca="false">I6*(1-$I$1)*(1-J6)/(IF(AND('Категория(опт)'!$B$6="с НДС"),1,IF(AND('Категория(опт)'!$B$6="без НДС"),1.2,"")))</f>
        <v>2674.675</v>
      </c>
    </row>
    <row collapsed="false" customFormat="false" customHeight="true" hidden="false" ht="19.8" outlineLevel="0" r="7">
      <c r="A7" s="82" t="s">
        <v>77</v>
      </c>
      <c r="B7" s="83" t="s">
        <v>78</v>
      </c>
      <c r="C7" s="84" t="n">
        <v>200</v>
      </c>
      <c r="D7" s="85" t="n">
        <v>80</v>
      </c>
      <c r="E7" s="68" t="n">
        <v>6366</v>
      </c>
      <c r="F7" s="86" t="n">
        <f aca="false">ROUND(E7*(1+'Wildberries (РРЦ)'!$D$2),0)</f>
        <v>6366</v>
      </c>
      <c r="G7" s="87" t="n">
        <v>0.34534</v>
      </c>
      <c r="H7" s="88" t="n">
        <f aca="false">F7*(1-G7)</f>
        <v>4167.56556</v>
      </c>
      <c r="I7" s="89" t="n">
        <v>6445</v>
      </c>
      <c r="J7" s="90" t="n">
        <v>0.17</v>
      </c>
      <c r="K7" s="91" t="n">
        <f aca="false">I7*(1-$I$1)*(1-J7)/(IF(AND('Категория(опт)'!$B$6="с НДС"),1,IF(AND('Категория(опт)'!$B$6="без НДС"),1.2,"")))</f>
        <v>2674.675</v>
      </c>
      <c r="Q7" s="92"/>
    </row>
    <row collapsed="false" customFormat="false" customHeight="true" hidden="false" ht="15.75" outlineLevel="0" r="8">
      <c r="A8" s="82" t="s">
        <v>79</v>
      </c>
      <c r="B8" s="83"/>
      <c r="C8" s="84"/>
      <c r="D8" s="93" t="n">
        <v>90</v>
      </c>
      <c r="E8" s="94" t="n">
        <v>7019</v>
      </c>
      <c r="F8" s="76" t="n">
        <f aca="false">ROUND(E8*(1+'Wildberries (РРЦ)'!$D$2),0)</f>
        <v>7019</v>
      </c>
      <c r="G8" s="87" t="n">
        <v>0.34861</v>
      </c>
      <c r="H8" s="95" t="n">
        <f aca="false">F8*(1-G8)</f>
        <v>4572.10641</v>
      </c>
      <c r="I8" s="96" t="n">
        <v>7109</v>
      </c>
      <c r="J8" s="97" t="n">
        <v>0.17</v>
      </c>
      <c r="K8" s="81" t="n">
        <f aca="false">I8*(1-$I$1)*(1-J8)/(IF(AND('Категория(опт)'!$B$6="с НДС"),1,IF(AND('Категория(опт)'!$B$6="без НДС"),1.2,"")))</f>
        <v>2950.235</v>
      </c>
      <c r="Q8" s="92"/>
    </row>
    <row collapsed="false" customFormat="false" customHeight="true" hidden="false" ht="19.2" outlineLevel="0" r="9">
      <c r="A9" s="82" t="s">
        <v>80</v>
      </c>
      <c r="B9" s="83"/>
      <c r="C9" s="98" t="s">
        <v>81</v>
      </c>
      <c r="D9" s="93" t="n">
        <v>140</v>
      </c>
      <c r="E9" s="94" t="n">
        <v>9892</v>
      </c>
      <c r="F9" s="76" t="n">
        <f aca="false">ROUND(E9*(1+'Wildberries (РРЦ)'!$D$2),0)</f>
        <v>9892</v>
      </c>
      <c r="G9" s="87" t="n">
        <v>0.28613</v>
      </c>
      <c r="H9" s="95" t="n">
        <f aca="false">F9*(1-G9)</f>
        <v>7061.60204</v>
      </c>
      <c r="I9" s="96" t="n">
        <v>10016</v>
      </c>
      <c r="J9" s="97" t="n">
        <v>0.17</v>
      </c>
      <c r="K9" s="81" t="n">
        <f aca="false">I9*(1-$I$1)*(1-J9)/(IF(AND('Категория(опт)'!$B$6="с НДС"),1,IF(AND('Категория(опт)'!$B$6="без НДС"),1.2,"")))</f>
        <v>4156.64</v>
      </c>
      <c r="Q9" s="92"/>
    </row>
    <row collapsed="false" customFormat="false" customHeight="true" hidden="false" ht="19.2" outlineLevel="0" r="10">
      <c r="A10" s="82" t="s">
        <v>82</v>
      </c>
      <c r="B10" s="83"/>
      <c r="C10" s="98"/>
      <c r="D10" s="99" t="n">
        <v>160</v>
      </c>
      <c r="E10" s="100" t="n">
        <v>11725</v>
      </c>
      <c r="F10" s="101" t="n">
        <f aca="false">ROUND(E10*(1+'Wildberries (РРЦ)'!$D$2),0)</f>
        <v>11725</v>
      </c>
      <c r="G10" s="102" t="n">
        <v>0.35828</v>
      </c>
      <c r="H10" s="103" t="n">
        <f aca="false">F10*(1-G10)</f>
        <v>7524.167</v>
      </c>
      <c r="I10" s="104" t="n">
        <v>11869</v>
      </c>
      <c r="J10" s="105" t="n">
        <v>0.17</v>
      </c>
      <c r="K10" s="106" t="n">
        <f aca="false">I10*(1-$I$1)*(1-J10)/(IF(AND('Категория(опт)'!$B$6="с НДС"),1,IF(AND('Категория(опт)'!$B$6="без НДС"),1.2,"")))</f>
        <v>4925.635</v>
      </c>
      <c r="Q10" s="92"/>
    </row>
    <row collapsed="false" customFormat="false" customHeight="true" hidden="false" ht="19.2" outlineLevel="0" r="11">
      <c r="A11" s="82" t="s">
        <v>83</v>
      </c>
      <c r="B11" s="83"/>
      <c r="C11" s="98"/>
      <c r="D11" s="107" t="n">
        <v>180</v>
      </c>
      <c r="E11" s="108" t="n">
        <v>12747</v>
      </c>
      <c r="F11" s="109" t="n">
        <f aca="false">ROUND(E11*(1+'Wildberries (РРЦ)'!$D$2),0)</f>
        <v>12747</v>
      </c>
      <c r="G11" s="70" t="n">
        <v>0.31886</v>
      </c>
      <c r="H11" s="110" t="n">
        <f aca="false">F11*(1-G11)</f>
        <v>8682.49158</v>
      </c>
      <c r="I11" s="111" t="n">
        <v>12909</v>
      </c>
      <c r="J11" s="112" t="n">
        <v>0.17</v>
      </c>
      <c r="K11" s="113" t="n">
        <f aca="false">I11*(1-$I$1)*(1-J11)/(IF(AND('Категория(опт)'!$B$6="с НДС"),1,IF(AND('Категория(опт)'!$B$6="без НДС"),1.2,"")))</f>
        <v>5357.235</v>
      </c>
      <c r="Q11" s="92"/>
    </row>
    <row collapsed="false" customFormat="false" customHeight="true" hidden="false" ht="35.25" outlineLevel="0" r="12">
      <c r="A12" s="56" t="s">
        <v>84</v>
      </c>
      <c r="B12" s="57" t="s">
        <v>70</v>
      </c>
      <c r="C12" s="57" t="s">
        <v>71</v>
      </c>
      <c r="D12" s="57"/>
      <c r="E12" s="58" t="s">
        <v>72</v>
      </c>
      <c r="F12" s="59" t="s">
        <v>72</v>
      </c>
      <c r="G12" s="60" t="s">
        <v>73</v>
      </c>
      <c r="H12" s="61" t="s">
        <v>74</v>
      </c>
      <c r="I12" s="62"/>
      <c r="J12" s="63"/>
      <c r="K12" s="64" t="s">
        <v>75</v>
      </c>
      <c r="L12" s="114" t="s">
        <v>85</v>
      </c>
    </row>
    <row collapsed="false" customFormat="false" customHeight="true" hidden="false" ht="15" outlineLevel="0" r="13">
      <c r="A13" s="115" t="s">
        <v>86</v>
      </c>
      <c r="B13" s="116" t="s">
        <v>87</v>
      </c>
      <c r="C13" s="84" t="s">
        <v>88</v>
      </c>
      <c r="D13" s="93" t="n">
        <v>80</v>
      </c>
      <c r="E13" s="94" t="n">
        <v>11153</v>
      </c>
      <c r="F13" s="76" t="n">
        <f aca="false">ROUND(E13*(1+'Wildberries (РРЦ)'!$D$2),0)</f>
        <v>11153</v>
      </c>
      <c r="G13" s="77" t="n">
        <v>0.2</v>
      </c>
      <c r="H13" s="95" t="n">
        <f aca="false">F13*(1-G13)</f>
        <v>8922.4</v>
      </c>
      <c r="I13" s="96" t="n">
        <v>11512</v>
      </c>
      <c r="J13" s="97"/>
      <c r="K13" s="81" t="n">
        <f aca="false">I13*(1-$I$1)*(1-J13)/(IF(AND('Категория(опт)'!$B$6="с НДС"),1,IF(AND('Категория(опт)'!$B$6="без НДС"),1.2,"")))</f>
        <v>5756</v>
      </c>
      <c r="Q13" s="92"/>
    </row>
    <row collapsed="false" customFormat="false" customHeight="true" hidden="false" ht="15.75" outlineLevel="0" r="14">
      <c r="A14" s="82" t="s">
        <v>79</v>
      </c>
      <c r="B14" s="116"/>
      <c r="C14" s="84"/>
      <c r="D14" s="93" t="n">
        <v>90</v>
      </c>
      <c r="E14" s="94" t="n">
        <v>11950</v>
      </c>
      <c r="F14" s="76" t="n">
        <f aca="false">ROUND(E14*(1+'Wildberries (РРЦ)'!$D$2),0)</f>
        <v>11950</v>
      </c>
      <c r="G14" s="87" t="n">
        <f aca="false">G13</f>
        <v>0.2</v>
      </c>
      <c r="H14" s="95" t="n">
        <f aca="false">F14*(1-G14)</f>
        <v>9560</v>
      </c>
      <c r="I14" s="96" t="n">
        <v>12333</v>
      </c>
      <c r="J14" s="97"/>
      <c r="K14" s="81" t="n">
        <f aca="false">I14*(1-$I$1)*(1-J14)/(IF(AND('Категория(опт)'!$B$6="с НДС"),1,IF(AND('Категория(опт)'!$B$6="без НДС"),1.2,"")))</f>
        <v>6166.5</v>
      </c>
      <c r="Q14" s="92"/>
    </row>
    <row collapsed="false" customFormat="false" customHeight="true" hidden="false" ht="15.75" outlineLevel="0" r="15">
      <c r="A15" s="82" t="s">
        <v>89</v>
      </c>
      <c r="B15" s="116"/>
      <c r="C15" s="84"/>
      <c r="D15" s="93" t="n">
        <v>140</v>
      </c>
      <c r="E15" s="94" t="n">
        <v>17533</v>
      </c>
      <c r="F15" s="76" t="n">
        <f aca="false">ROUND(E15*(1+'Wildberries (РРЦ)'!$D$2),0)</f>
        <v>17533</v>
      </c>
      <c r="G15" s="87" t="n">
        <f aca="false">G14</f>
        <v>0.2</v>
      </c>
      <c r="H15" s="95" t="n">
        <f aca="false">F15*(1-G15)</f>
        <v>14026.4</v>
      </c>
      <c r="I15" s="96" t="n">
        <v>18098</v>
      </c>
      <c r="J15" s="97"/>
      <c r="K15" s="81" t="n">
        <f aca="false">I15*(1-$I$1)*(1-J15)/(IF(AND('Категория(опт)'!$B$6="с НДС"),1,IF(AND('Категория(опт)'!$B$6="без НДС"),1.2,"")))</f>
        <v>9049</v>
      </c>
      <c r="Q15" s="92"/>
    </row>
    <row collapsed="false" customFormat="false" customHeight="false" hidden="false" ht="15.65" outlineLevel="0" r="16">
      <c r="A16" s="82" t="s">
        <v>90</v>
      </c>
      <c r="B16" s="116"/>
      <c r="C16" s="84"/>
      <c r="D16" s="99" t="n">
        <v>160</v>
      </c>
      <c r="E16" s="100" t="n">
        <v>19129</v>
      </c>
      <c r="F16" s="101" t="n">
        <f aca="false">ROUND(E16*(1+'Wildberries (РРЦ)'!$D$2),0)</f>
        <v>19129</v>
      </c>
      <c r="G16" s="102" t="n">
        <f aca="false">G15</f>
        <v>0.2</v>
      </c>
      <c r="H16" s="103" t="n">
        <f aca="false">F16*(1-G16)</f>
        <v>15303.2</v>
      </c>
      <c r="I16" s="104" t="n">
        <v>19744</v>
      </c>
      <c r="J16" s="105"/>
      <c r="K16" s="106" t="n">
        <f aca="false">I16*(1-$I$1)*(1-J16)/(IF(AND('Категория(опт)'!$B$6="с НДС"),1,IF(AND('Категория(опт)'!$B$6="без НДС"),1.2,"")))</f>
        <v>9872</v>
      </c>
      <c r="Q16" s="92"/>
    </row>
    <row collapsed="false" customFormat="false" customHeight="false" hidden="false" ht="15.65" outlineLevel="0" r="17">
      <c r="A17" s="117" t="s">
        <v>91</v>
      </c>
      <c r="B17" s="116"/>
      <c r="C17" s="84"/>
      <c r="D17" s="93" t="n">
        <v>180</v>
      </c>
      <c r="E17" s="94" t="n">
        <v>21522</v>
      </c>
      <c r="F17" s="76" t="n">
        <f aca="false">ROUND(E17*(1+'Wildberries (РРЦ)'!$D$2),0)</f>
        <v>21522</v>
      </c>
      <c r="G17" s="87" t="n">
        <f aca="false">G16</f>
        <v>0.2</v>
      </c>
      <c r="H17" s="95" t="n">
        <f aca="false">F17*(1-G17)</f>
        <v>17217.6</v>
      </c>
      <c r="I17" s="96" t="n">
        <v>22216</v>
      </c>
      <c r="J17" s="97"/>
      <c r="K17" s="81" t="n">
        <f aca="false">I17*(1-$I$1)*(1-J17)/(IF(AND('Категория(опт)'!$B$6="с НДС"),1,IF(AND('Категория(опт)'!$B$6="без НДС"),1.2,"")))</f>
        <v>11108</v>
      </c>
      <c r="Q17" s="92"/>
    </row>
    <row collapsed="false" customFormat="false" customHeight="true" hidden="false" ht="35.25" outlineLevel="0" r="18">
      <c r="A18" s="118" t="s">
        <v>92</v>
      </c>
      <c r="B18" s="119" t="s">
        <v>70</v>
      </c>
      <c r="C18" s="119" t="s">
        <v>71</v>
      </c>
      <c r="D18" s="119"/>
      <c r="E18" s="120" t="s">
        <v>72</v>
      </c>
      <c r="F18" s="121" t="s">
        <v>72</v>
      </c>
      <c r="G18" s="122" t="s">
        <v>73</v>
      </c>
      <c r="H18" s="123" t="s">
        <v>74</v>
      </c>
      <c r="I18" s="124"/>
      <c r="J18" s="125"/>
      <c r="K18" s="126" t="s">
        <v>75</v>
      </c>
      <c r="L18" s="114" t="s">
        <v>85</v>
      </c>
    </row>
    <row collapsed="false" customFormat="false" customHeight="true" hidden="false" ht="25.2" outlineLevel="0" r="19">
      <c r="A19" s="115" t="s">
        <v>93</v>
      </c>
      <c r="B19" s="127" t="s">
        <v>94</v>
      </c>
      <c r="C19" s="84" t="s">
        <v>88</v>
      </c>
      <c r="D19" s="93" t="n">
        <v>80</v>
      </c>
      <c r="E19" s="94" t="n">
        <v>18331</v>
      </c>
      <c r="F19" s="76" t="n">
        <f aca="false">ROUND(E19*(1+'Wildberries (РРЦ)'!$D$2),0)</f>
        <v>18331</v>
      </c>
      <c r="G19" s="77" t="n">
        <v>0.2</v>
      </c>
      <c r="H19" s="95" t="n">
        <f aca="false">F19*(1-G19)</f>
        <v>14664.8</v>
      </c>
      <c r="I19" s="96" t="n">
        <v>17561</v>
      </c>
      <c r="J19" s="97" t="n">
        <v>0.12</v>
      </c>
      <c r="K19" s="81" t="n">
        <f aca="false">I19*(1-$I$1)*(1-J19)/(IF(AND('Категория(опт)'!$B$6="с НДС"),1,IF(AND('Категория(опт)'!$B$6="без НДС"),1.2,"")))</f>
        <v>7726.84</v>
      </c>
      <c r="Q19" s="92"/>
    </row>
    <row collapsed="false" customFormat="false" customHeight="true" hidden="false" ht="25.2" outlineLevel="0" r="20">
      <c r="A20" s="82" t="s">
        <v>95</v>
      </c>
      <c r="B20" s="127"/>
      <c r="C20" s="84"/>
      <c r="D20" s="93" t="n">
        <v>90</v>
      </c>
      <c r="E20" s="94" t="n">
        <v>19129</v>
      </c>
      <c r="F20" s="76" t="n">
        <f aca="false">ROUND(E20*(1+'Wildberries (РРЦ)'!$D$2),0)</f>
        <v>19129</v>
      </c>
      <c r="G20" s="87" t="n">
        <f aca="false">G19</f>
        <v>0.2</v>
      </c>
      <c r="H20" s="95" t="n">
        <f aca="false">F20*(1-G20)</f>
        <v>15303.2</v>
      </c>
      <c r="I20" s="96" t="n">
        <v>18328</v>
      </c>
      <c r="J20" s="97" t="n">
        <v>0.12</v>
      </c>
      <c r="K20" s="81" t="n">
        <f aca="false">I20*(1-$I$1)*(1-J20)/(IF(AND('Категория(опт)'!$B$6="с НДС"),1,IF(AND('Категория(опт)'!$B$6="без НДС"),1.2,"")))</f>
        <v>8064.32</v>
      </c>
      <c r="Q20" s="92"/>
    </row>
    <row collapsed="false" customFormat="false" customHeight="true" hidden="false" ht="25.2" outlineLevel="0" r="21">
      <c r="A21" s="82" t="s">
        <v>96</v>
      </c>
      <c r="B21" s="127"/>
      <c r="C21" s="84"/>
      <c r="D21" s="93" t="n">
        <v>140</v>
      </c>
      <c r="E21" s="94" t="n">
        <v>26308</v>
      </c>
      <c r="F21" s="76" t="n">
        <f aca="false">ROUND(E21*(1+'Wildberries (РРЦ)'!$D$2),0)</f>
        <v>26308</v>
      </c>
      <c r="G21" s="87" t="inlineStr">
        <f aca="false">G20</f>
        <is>
          <t/>
        </is>
      </c>
      <c r="H21" s="95" t="n">
        <f aca="false">F21*(1-G21)</f>
        <v>21046.4</v>
      </c>
      <c r="I21" s="96" t="n">
        <v>25204</v>
      </c>
      <c r="J21" s="97" t="n">
        <v>0.12</v>
      </c>
      <c r="K21" s="81" t="n">
        <f aca="false">I21*(1-$I$1)*(1-J21)/(IF(AND('Категория(опт)'!$B$6="с НДС"),1,IF(AND('Категория(опт)'!$B$6="без НДС"),1.2,"")))</f>
        <v>11089.76</v>
      </c>
      <c r="Q21" s="92"/>
    </row>
    <row collapsed="false" customFormat="false" customHeight="true" hidden="false" ht="25.2" outlineLevel="0" r="22">
      <c r="A22" s="82" t="s">
        <v>97</v>
      </c>
      <c r="B22" s="127"/>
      <c r="C22" s="84"/>
      <c r="D22" s="99" t="n">
        <v>160</v>
      </c>
      <c r="E22" s="100" t="n">
        <v>28702</v>
      </c>
      <c r="F22" s="101" t="n">
        <f aca="false">ROUND(E22*(1+'Wildberries (РРЦ)'!$D$2),0)</f>
        <v>28702</v>
      </c>
      <c r="G22" s="102" t="inlineStr">
        <f aca="false">G21</f>
        <is>
          <t/>
        </is>
      </c>
      <c r="H22" s="103" t="n">
        <f aca="false">F22*(1-G22)</f>
        <v>22961.6</v>
      </c>
      <c r="I22" s="104" t="n">
        <v>27496</v>
      </c>
      <c r="J22" s="105" t="n">
        <v>0.12</v>
      </c>
      <c r="K22" s="106" t="n">
        <f aca="false">I22*(1-$I$1)*(1-J22)/(IF(AND('Категория(опт)'!$B$6="с НДС"),1,IF(AND('Категория(опт)'!$B$6="без НДС"),1.2,"")))</f>
        <v>12098.24</v>
      </c>
      <c r="Q22" s="92"/>
    </row>
    <row collapsed="false" customFormat="false" customHeight="true" hidden="false" ht="25.2" outlineLevel="0" r="23">
      <c r="A23" s="117" t="s">
        <v>98</v>
      </c>
      <c r="B23" s="127"/>
      <c r="C23" s="84"/>
      <c r="D23" s="93" t="n">
        <v>180</v>
      </c>
      <c r="E23" s="94" t="n">
        <v>31891</v>
      </c>
      <c r="F23" s="76" t="n">
        <f aca="false">ROUND(E23*(1+'Wildberries (РРЦ)'!$D$2),0)</f>
        <v>31891</v>
      </c>
      <c r="G23" s="87" t="inlineStr">
        <f aca="false">G22</f>
        <is>
          <t/>
        </is>
      </c>
      <c r="H23" s="95" t="n">
        <f aca="false">F23*(1-G23)</f>
        <v>25512.8</v>
      </c>
      <c r="I23" s="96" t="n">
        <v>30555</v>
      </c>
      <c r="J23" s="97" t="n">
        <v>0.12</v>
      </c>
      <c r="K23" s="81" t="n">
        <f aca="false">I23*(1-$I$1)*(1-J23)/(IF(AND('Категория(опт)'!$B$6="с НДС"),1,IF(AND('Категория(опт)'!$B$6="без НДС"),1.2,"")))</f>
        <v>13444.2</v>
      </c>
      <c r="Q23" s="92"/>
    </row>
    <row collapsed="false" customFormat="false" customHeight="true" hidden="false" ht="35.25" outlineLevel="0" r="24">
      <c r="A24" s="118" t="s">
        <v>99</v>
      </c>
      <c r="B24" s="119" t="s">
        <v>70</v>
      </c>
      <c r="C24" s="119" t="s">
        <v>71</v>
      </c>
      <c r="D24" s="119"/>
      <c r="E24" s="120" t="s">
        <v>72</v>
      </c>
      <c r="F24" s="121" t="s">
        <v>72</v>
      </c>
      <c r="G24" s="122" t="s">
        <v>73</v>
      </c>
      <c r="H24" s="123" t="s">
        <v>74</v>
      </c>
      <c r="I24" s="124"/>
      <c r="J24" s="125"/>
      <c r="K24" s="126" t="s">
        <v>75</v>
      </c>
    </row>
    <row collapsed="false" customFormat="false" customHeight="true" hidden="false" ht="21.6" outlineLevel="0" r="25">
      <c r="A25" s="115" t="s">
        <v>100</v>
      </c>
      <c r="B25" s="127" t="s">
        <v>101</v>
      </c>
      <c r="C25" s="84" t="s">
        <v>88</v>
      </c>
      <c r="D25" s="93" t="n">
        <v>80</v>
      </c>
      <c r="E25" s="94" t="n">
        <v>19129</v>
      </c>
      <c r="F25" s="76" t="n">
        <f aca="false">ROUND(E25*(1+'Wildberries (РРЦ)'!$D$2),0)</f>
        <v>19129</v>
      </c>
      <c r="G25" s="77" t="n">
        <v>0.2</v>
      </c>
      <c r="H25" s="95" t="n">
        <f aca="false">F25*(1-G25)</f>
        <v>15303.2</v>
      </c>
      <c r="I25" s="96" t="n">
        <v>18004</v>
      </c>
      <c r="J25" s="128" t="n">
        <v>0.134</v>
      </c>
      <c r="K25" s="81" t="n">
        <f aca="false">I25*(1-$I$1)*(1-J25)/(IF(AND('Категория(опт)'!$B$6="с НДС"),1,IF(AND('Категория(опт)'!$B$6="без НДС"),1.2,"")))</f>
        <v>7795.732</v>
      </c>
      <c r="Q25" s="92"/>
    </row>
    <row collapsed="false" customFormat="false" customHeight="true" hidden="false" ht="21.6" outlineLevel="0" r="26">
      <c r="A26" s="82" t="s">
        <v>102</v>
      </c>
      <c r="B26" s="127"/>
      <c r="C26" s="84"/>
      <c r="D26" s="93" t="n">
        <v>90</v>
      </c>
      <c r="E26" s="94" t="n">
        <v>20725</v>
      </c>
      <c r="F26" s="76" t="n">
        <f aca="false">ROUND(E26*(1+'Wildberries (РРЦ)'!$D$2),0)</f>
        <v>20725</v>
      </c>
      <c r="G26" s="87" t="n">
        <f aca="false">G25</f>
        <v>0.2</v>
      </c>
      <c r="H26" s="95" t="n">
        <f aca="false">F26*(1-G26)</f>
        <v>16580</v>
      </c>
      <c r="I26" s="96" t="n">
        <v>19504</v>
      </c>
      <c r="J26" s="128" t="n">
        <v>0.134</v>
      </c>
      <c r="K26" s="81" t="n">
        <f aca="false">I26*(1-$I$1)*(1-J26)/(IF(AND('Категория(опт)'!$B$6="с НДС"),1,IF(AND('Категория(опт)'!$B$6="без НДС"),1.2,"")))</f>
        <v>8445.232</v>
      </c>
      <c r="Q26" s="92"/>
    </row>
    <row collapsed="false" customFormat="false" customHeight="true" hidden="false" ht="21.6" outlineLevel="0" r="27">
      <c r="A27" s="82" t="s">
        <v>103</v>
      </c>
      <c r="B27" s="127"/>
      <c r="C27" s="84"/>
      <c r="D27" s="93" t="n">
        <v>140</v>
      </c>
      <c r="E27" s="94" t="n">
        <v>29499</v>
      </c>
      <c r="F27" s="76" t="n">
        <f aca="false">ROUND(E27*(1+'Wildberries (РРЦ)'!$D$2),0)</f>
        <v>29499</v>
      </c>
      <c r="G27" s="87" t="inlineStr">
        <f aca="false">G26</f>
        <is>
          <t/>
        </is>
      </c>
      <c r="H27" s="95" t="n">
        <f aca="false">F27*(1-G27)</f>
        <v>23599.2</v>
      </c>
      <c r="I27" s="96" t="n">
        <v>27762</v>
      </c>
      <c r="J27" s="128" t="n">
        <v>0.134</v>
      </c>
      <c r="K27" s="81" t="n">
        <f aca="false">I27*(1-$I$1)*(1-J27)/(IF(AND('Категория(опт)'!$B$6="с НДС"),1,IF(AND('Категория(опт)'!$B$6="без НДС"),1.2,"")))</f>
        <v>12020.946</v>
      </c>
      <c r="Q27" s="92"/>
    </row>
    <row collapsed="false" customFormat="false" customHeight="true" hidden="false" ht="21.6" outlineLevel="0" r="28">
      <c r="A28" s="82" t="s">
        <v>97</v>
      </c>
      <c r="B28" s="127"/>
      <c r="C28" s="84"/>
      <c r="D28" s="99" t="n">
        <v>160</v>
      </c>
      <c r="E28" s="100" t="n">
        <v>31891</v>
      </c>
      <c r="F28" s="101" t="n">
        <f aca="false">ROUND(E28*(1+'Wildberries (РРЦ)'!$D$2),0)</f>
        <v>31891</v>
      </c>
      <c r="G28" s="102" t="inlineStr">
        <f aca="false">G27</f>
        <is>
          <t/>
        </is>
      </c>
      <c r="H28" s="103" t="n">
        <f aca="false">F28*(1-G28)</f>
        <v>25512.8</v>
      </c>
      <c r="I28" s="104" t="n">
        <v>30015</v>
      </c>
      <c r="J28" s="129" t="n">
        <v>0.134</v>
      </c>
      <c r="K28" s="106" t="n">
        <f aca="false">I28*(1-$I$1)*(1-J28)/(IF(AND('Категория(опт)'!$B$6="с НДС"),1,IF(AND('Категория(опт)'!$B$6="без НДС"),1.2,"")))</f>
        <v>12996.495</v>
      </c>
      <c r="Q28" s="92"/>
    </row>
    <row collapsed="false" customFormat="false" customHeight="true" hidden="false" ht="21.6" outlineLevel="0" r="29">
      <c r="A29" s="117" t="s">
        <v>91</v>
      </c>
      <c r="B29" s="127"/>
      <c r="C29" s="84"/>
      <c r="D29" s="93" t="n">
        <v>180</v>
      </c>
      <c r="E29" s="94" t="n">
        <v>35881</v>
      </c>
      <c r="F29" s="76" t="n">
        <f aca="false">ROUND(E29*(1+'Wildberries (РРЦ)'!$D$2),0)</f>
        <v>35881</v>
      </c>
      <c r="G29" s="87" t="inlineStr">
        <f aca="false">G28</f>
        <is>
          <t/>
        </is>
      </c>
      <c r="H29" s="95" t="n">
        <f aca="false">F29*(1-G29)</f>
        <v>28704.8</v>
      </c>
      <c r="I29" s="96" t="n">
        <v>33768</v>
      </c>
      <c r="J29" s="128" t="n">
        <v>0.134</v>
      </c>
      <c r="K29" s="81" t="n">
        <f aca="false">I29*(1-$I$1)*(1-J29)/(IF(AND('Категория(опт)'!$B$6="с НДС"),1,IF(AND('Категория(опт)'!$B$6="без НДС"),1.2,"")))</f>
        <v>14621.544</v>
      </c>
      <c r="Q29" s="92"/>
    </row>
    <row collapsed="false" customFormat="false" customHeight="true" hidden="false" ht="45.6" outlineLevel="0" r="30">
      <c r="A30" s="56" t="s">
        <v>104</v>
      </c>
      <c r="B30" s="57" t="s">
        <v>70</v>
      </c>
      <c r="C30" s="57" t="s">
        <v>71</v>
      </c>
      <c r="D30" s="57"/>
      <c r="E30" s="58" t="s">
        <v>72</v>
      </c>
      <c r="F30" s="59" t="s">
        <v>72</v>
      </c>
      <c r="G30" s="60" t="s">
        <v>73</v>
      </c>
      <c r="H30" s="61" t="s">
        <v>74</v>
      </c>
      <c r="I30" s="62"/>
      <c r="J30" s="63"/>
      <c r="K30" s="64" t="s">
        <v>75</v>
      </c>
      <c r="L30" s="114" t="s">
        <v>85</v>
      </c>
    </row>
    <row collapsed="false" customFormat="false" customHeight="true" hidden="false" ht="22.2" outlineLevel="0" r="31">
      <c r="A31" s="115" t="s">
        <v>100</v>
      </c>
      <c r="B31" s="127" t="s">
        <v>101</v>
      </c>
      <c r="C31" s="84" t="s">
        <v>88</v>
      </c>
      <c r="D31" s="93" t="n">
        <v>80</v>
      </c>
      <c r="E31" s="94" t="n">
        <v>19129</v>
      </c>
      <c r="F31" s="76" t="n">
        <f aca="false">ROUND(E31*(1+'Wildberries (РРЦ)'!$D$2),0)</f>
        <v>19129</v>
      </c>
      <c r="G31" s="77" t="n">
        <v>0.2</v>
      </c>
      <c r="H31" s="95" t="n">
        <f aca="false">F31*(1-G31)</f>
        <v>15303.2</v>
      </c>
      <c r="I31" s="96" t="n">
        <v>18004</v>
      </c>
      <c r="J31" s="128" t="n">
        <v>0.134</v>
      </c>
      <c r="K31" s="81" t="n">
        <f aca="false">I31*(1-$I$1)*(1-J31)/(IF(AND('Категория(опт)'!$B$6="с НДС"),1,IF(AND('Категория(опт)'!$B$6="без НДС"),1.2,"")))</f>
        <v>7795.732</v>
      </c>
      <c r="Q31" s="92"/>
    </row>
    <row collapsed="false" customFormat="false" customHeight="true" hidden="false" ht="22.2" outlineLevel="0" r="32">
      <c r="A32" s="82" t="s">
        <v>102</v>
      </c>
      <c r="B32" s="127"/>
      <c r="C32" s="84"/>
      <c r="D32" s="93" t="n">
        <v>90</v>
      </c>
      <c r="E32" s="94" t="n">
        <v>20725</v>
      </c>
      <c r="F32" s="76" t="n">
        <f aca="false">ROUND(E32*(1+'Wildberries (РРЦ)'!$D$2),0)</f>
        <v>20725</v>
      </c>
      <c r="G32" s="87" t="n">
        <f aca="false">G31</f>
        <v>0.2</v>
      </c>
      <c r="H32" s="95" t="n">
        <f aca="false">F32*(1-G32)</f>
        <v>16580</v>
      </c>
      <c r="I32" s="96" t="n">
        <v>19504</v>
      </c>
      <c r="J32" s="128" t="n">
        <v>0.134</v>
      </c>
      <c r="K32" s="81" t="n">
        <f aca="false">I32*(1-$I$1)*(1-J32)/(IF(AND('Категория(опт)'!$B$6="с НДС"),1,IF(AND('Категория(опт)'!$B$6="без НДС"),1.2,"")))</f>
        <v>8445.232</v>
      </c>
      <c r="Q32" s="92"/>
    </row>
    <row collapsed="false" customFormat="false" customHeight="true" hidden="false" ht="22.2" outlineLevel="0" r="33">
      <c r="A33" s="82" t="s">
        <v>103</v>
      </c>
      <c r="B33" s="127"/>
      <c r="C33" s="84"/>
      <c r="D33" s="93" t="n">
        <v>140</v>
      </c>
      <c r="E33" s="94" t="n">
        <v>29499</v>
      </c>
      <c r="F33" s="76" t="n">
        <f aca="false">ROUND(E33*(1+'Wildberries (РРЦ)'!$D$2),0)</f>
        <v>29499</v>
      </c>
      <c r="G33" s="87" t="inlineStr">
        <f aca="false">G32</f>
        <is>
          <t/>
        </is>
      </c>
      <c r="H33" s="95" t="n">
        <f aca="false">F33*(1-G33)</f>
        <v>23599.2</v>
      </c>
      <c r="I33" s="96" t="n">
        <v>27762</v>
      </c>
      <c r="J33" s="128" t="n">
        <v>0.134</v>
      </c>
      <c r="K33" s="81" t="n">
        <f aca="false">I33*(1-$I$1)*(1-J33)/(IF(AND('Категория(опт)'!$B$6="с НДС"),1,IF(AND('Категория(опт)'!$B$6="без НДС"),1.2,"")))</f>
        <v>12020.946</v>
      </c>
      <c r="Q33" s="92"/>
    </row>
    <row collapsed="false" customFormat="false" customHeight="true" hidden="false" ht="22.2" outlineLevel="0" r="34">
      <c r="A34" s="82" t="s">
        <v>105</v>
      </c>
      <c r="B34" s="127"/>
      <c r="C34" s="84"/>
      <c r="D34" s="99" t="n">
        <v>160</v>
      </c>
      <c r="E34" s="100" t="n">
        <v>31891</v>
      </c>
      <c r="F34" s="101" t="n">
        <f aca="false">ROUND(E34*(1+'Wildberries (РРЦ)'!$D$2),0)</f>
        <v>31891</v>
      </c>
      <c r="G34" s="102" t="inlineStr">
        <f aca="false">G33</f>
        <is>
          <t/>
        </is>
      </c>
      <c r="H34" s="103" t="n">
        <f aca="false">F34*(1-G34)</f>
        <v>25512.8</v>
      </c>
      <c r="I34" s="104" t="n">
        <v>30015</v>
      </c>
      <c r="J34" s="129" t="n">
        <v>0.134</v>
      </c>
      <c r="K34" s="106" t="n">
        <f aca="false">I34*(1-$I$1)*(1-J34)/(IF(AND('Категория(опт)'!$B$6="с НДС"),1,IF(AND('Категория(опт)'!$B$6="без НДС"),1.2,"")))</f>
        <v>12996.495</v>
      </c>
      <c r="Q34" s="92"/>
    </row>
    <row collapsed="false" customFormat="false" customHeight="true" hidden="false" ht="22.2" outlineLevel="0" r="35">
      <c r="A35" s="117" t="s">
        <v>91</v>
      </c>
      <c r="B35" s="127"/>
      <c r="C35" s="84"/>
      <c r="D35" s="93" t="n">
        <v>180</v>
      </c>
      <c r="E35" s="94" t="n">
        <v>35881</v>
      </c>
      <c r="F35" s="76" t="n">
        <f aca="false">ROUND(E35*(1+'Wildberries (РРЦ)'!$D$2),0)</f>
        <v>35881</v>
      </c>
      <c r="G35" s="87" t="inlineStr">
        <f aca="false">G34</f>
        <is>
          <t/>
        </is>
      </c>
      <c r="H35" s="95" t="n">
        <f aca="false">F35*(1-G35)</f>
        <v>28704.8</v>
      </c>
      <c r="I35" s="96" t="n">
        <v>33768</v>
      </c>
      <c r="J35" s="128" t="n">
        <v>0.134</v>
      </c>
      <c r="K35" s="81" t="n">
        <f aca="false">I35*(1-$I$1)*(1-J35)/(IF(AND('Категория(опт)'!$B$6="с НДС"),1,IF(AND('Категория(опт)'!$B$6="без НДС"),1.2,"")))</f>
        <v>14621.544</v>
      </c>
      <c r="Q35" s="92"/>
    </row>
    <row collapsed="false" customFormat="false" customHeight="false" hidden="false" ht="15.25" outlineLevel="0" r="36">
      <c r="A36" s="3"/>
      <c r="B36" s="3"/>
      <c r="C36" s="3"/>
      <c r="D36" s="3"/>
      <c r="G36" s="49"/>
      <c r="H36" s="50"/>
      <c r="I36" s="50"/>
      <c r="J36" s="49"/>
      <c r="K36" s="50"/>
    </row>
    <row collapsed="false" customFormat="false" customHeight="false" hidden="false" ht="15.25" outlineLevel="0" r="37">
      <c r="A37" s="130" t="str">
        <f aca="false">Контакты!$B$10</f>
        <v>почта для приёма заказов</v>
      </c>
      <c r="B37" s="131" t="str">
        <f aca="false">Контакты!$C$10</f>
        <v>хххх@ххх.ru</v>
      </c>
      <c r="C37" s="43"/>
      <c r="D37" s="43"/>
      <c r="E37" s="132"/>
      <c r="F37" s="133"/>
      <c r="G37" s="49"/>
      <c r="H37" s="134"/>
      <c r="I37" s="134"/>
      <c r="J37" s="49"/>
      <c r="K37" s="134"/>
    </row>
    <row collapsed="false" customFormat="false" customHeight="false" hidden="false" ht="15.25" outlineLevel="0" r="38">
      <c r="A38" s="130" t="str">
        <f aca="false">Контакты!$B$12</f>
        <v>номер телефона службы сервиса</v>
      </c>
      <c r="B38" s="131" t="n">
        <f aca="false">Контакты!$C$12</f>
        <v>8800</v>
      </c>
      <c r="C38" s="43"/>
      <c r="D38" s="43"/>
      <c r="E38" s="132"/>
      <c r="F38" s="133"/>
      <c r="G38" s="49"/>
      <c r="H38" s="134"/>
      <c r="I38" s="134"/>
      <c r="J38" s="49"/>
      <c r="K38" s="134"/>
    </row>
    <row collapsed="false" customFormat="false" customHeight="false" hidden="false" ht="15.25" outlineLevel="0" r="39">
      <c r="A39" s="43"/>
      <c r="B39" s="43"/>
      <c r="C39" s="43"/>
      <c r="D39" s="43"/>
      <c r="E39" s="132"/>
      <c r="F39" s="133"/>
      <c r="G39" s="49"/>
      <c r="H39" s="134"/>
      <c r="I39" s="134"/>
      <c r="J39" s="49"/>
      <c r="K39" s="134"/>
    </row>
  </sheetData>
  <mergeCells count="20">
    <mergeCell ref="L1:N1"/>
    <mergeCell ref="A2:K2"/>
    <mergeCell ref="C3:D3"/>
    <mergeCell ref="A4:A6"/>
    <mergeCell ref="B4:B6"/>
    <mergeCell ref="B7:B11"/>
    <mergeCell ref="C7:C8"/>
    <mergeCell ref="C9:C11"/>
    <mergeCell ref="C12:D12"/>
    <mergeCell ref="B13:B17"/>
    <mergeCell ref="C13:C17"/>
    <mergeCell ref="C18:D18"/>
    <mergeCell ref="B19:B23"/>
    <mergeCell ref="C19:C23"/>
    <mergeCell ref="C24:D24"/>
    <mergeCell ref="B25:B29"/>
    <mergeCell ref="C25:C29"/>
    <mergeCell ref="C30:D30"/>
    <mergeCell ref="B31:B35"/>
    <mergeCell ref="C31:C35"/>
  </mergeCells>
  <hyperlinks>
    <hyperlink display="К СОДЕРЖАНИЮ &gt;&gt;&gt;" location="Содержание!A1" ref="K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N1" activeCellId="0" pane="topLeft" sqref="N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47" width="10"/>
    <col collapsed="false" hidden="false" max="8" min="8" style="33" width="18.1071428571429"/>
    <col collapsed="false" hidden="true" max="10" min="9" style="33" width="0"/>
    <col collapsed="false" hidden="true" max="12" min="11" style="45" width="0"/>
    <col collapsed="false" hidden="false" max="13" min="13" style="33" width="19.9948979591837"/>
    <col collapsed="false" hidden="false" max="1022" min="14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49"/>
      <c r="H1" s="50"/>
      <c r="I1" s="50"/>
      <c r="J1" s="50"/>
      <c r="M1" s="53" t="s">
        <v>67</v>
      </c>
      <c r="N1" s="54"/>
      <c r="O1" s="54"/>
      <c r="P1" s="54"/>
    </row>
    <row collapsed="false" customFormat="false" customHeight="true" hidden="false" ht="36.75" outlineLevel="0" r="2">
      <c r="A2" s="55" t="s">
        <v>106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collapsed="false" customFormat="false" customHeight="true" hidden="false" ht="45" outlineLevel="0" r="3">
      <c r="A3" s="56" t="s">
        <v>107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60" t="s">
        <v>73</v>
      </c>
      <c r="H3" s="61" t="s">
        <v>74</v>
      </c>
      <c r="I3" s="137" t="s">
        <v>108</v>
      </c>
      <c r="J3" s="138" t="s">
        <v>109</v>
      </c>
      <c r="K3" s="139"/>
      <c r="L3" s="139"/>
      <c r="M3" s="140" t="s">
        <v>75</v>
      </c>
    </row>
    <row collapsed="false" customFormat="false" customHeight="true" hidden="false" ht="22.8" outlineLevel="0" r="4">
      <c r="A4" s="141"/>
      <c r="B4" s="142" t="s">
        <v>110</v>
      </c>
      <c r="C4" s="143" t="s">
        <v>111</v>
      </c>
      <c r="D4" s="85" t="n">
        <v>80</v>
      </c>
      <c r="E4" s="144" t="n">
        <v>16950</v>
      </c>
      <c r="F4" s="145" t="n">
        <f aca="false">ROUND(E4*(1+'Wildberries (РРЦ)'!$D$2),0)</f>
        <v>16950</v>
      </c>
      <c r="G4" s="146" t="n">
        <v>0.41745</v>
      </c>
      <c r="H4" s="88" t="n">
        <f aca="false">F4*(1-G4)</f>
        <v>9874.2225</v>
      </c>
      <c r="I4" s="147" t="n">
        <v>0.05</v>
      </c>
      <c r="J4" s="148" t="n">
        <f aca="false">$H4*(1-I4)</f>
        <v>9380.511375</v>
      </c>
      <c r="K4" s="149" t="n">
        <v>8068</v>
      </c>
      <c r="L4" s="150" t="n">
        <v>0.3008</v>
      </c>
      <c r="M4" s="151" t="n">
        <f aca="false">K4*(1-L4)/(IF(AND('Категория(опт)'!$B$6="с НДС"),1,IF(AND('Категория(опт)'!$B$6="без НДС"),1.2,"")))</f>
        <v>5641.1456</v>
      </c>
      <c r="S4" s="92"/>
    </row>
    <row collapsed="false" customFormat="false" customHeight="true" hidden="false" ht="22.8" outlineLevel="0" r="5">
      <c r="A5" s="82" t="s">
        <v>112</v>
      </c>
      <c r="B5" s="142"/>
      <c r="C5" s="143"/>
      <c r="D5" s="93" t="n">
        <v>90</v>
      </c>
      <c r="E5" s="152" t="n">
        <v>18411</v>
      </c>
      <c r="F5" s="153" t="n">
        <f aca="false">ROUND(E5*(1+'Wildberries (РРЦ)'!$D$2),0)</f>
        <v>18411</v>
      </c>
      <c r="G5" s="154" t="n">
        <v>0.41745</v>
      </c>
      <c r="H5" s="95" t="n">
        <f aca="false">F5*(1-G5)</f>
        <v>10725.32805</v>
      </c>
      <c r="I5" s="137" t="n">
        <v>0.05</v>
      </c>
      <c r="J5" s="155" t="n">
        <f aca="false">$H5*(1-I5)</f>
        <v>10189.0616475</v>
      </c>
      <c r="K5" s="156" t="n">
        <v>8761</v>
      </c>
      <c r="L5" s="157" t="n">
        <v>0.3008</v>
      </c>
      <c r="M5" s="158" t="n">
        <f aca="false">K5*(1-L5)/(IF(AND('Категория(опт)'!$B$6="с НДС"),1,IF(AND('Категория(опт)'!$B$6="без НДС"),1.2,"")))</f>
        <v>6125.6912</v>
      </c>
      <c r="S5" s="92"/>
    </row>
    <row collapsed="false" customFormat="false" customHeight="true" hidden="false" ht="22.8" outlineLevel="0" r="6">
      <c r="A6" s="82" t="s">
        <v>113</v>
      </c>
      <c r="B6" s="142"/>
      <c r="C6" s="143"/>
      <c r="D6" s="93" t="n">
        <v>120</v>
      </c>
      <c r="E6" s="152" t="n">
        <v>23277</v>
      </c>
      <c r="F6" s="153" t="n">
        <f aca="false">ROUND(E6*(1+'Wildberries (РРЦ)'!$D$2),0)</f>
        <v>23277</v>
      </c>
      <c r="G6" s="154" t="n">
        <v>0.41745</v>
      </c>
      <c r="H6" s="95" t="n">
        <f aca="false">F6*(1-G6)</f>
        <v>13560.01635</v>
      </c>
      <c r="I6" s="137" t="n">
        <v>0.05</v>
      </c>
      <c r="J6" s="155" t="n">
        <f aca="false">$H6*(1-I6)</f>
        <v>12882.0155325</v>
      </c>
      <c r="K6" s="156" t="n">
        <v>11089</v>
      </c>
      <c r="L6" s="157" t="n">
        <v>0.3008</v>
      </c>
      <c r="M6" s="158" t="n">
        <f aca="false">K6*(1-L6)/(IF(AND('Категория(опт)'!$B$6="с НДС"),1,IF(AND('Категория(опт)'!$B$6="без НДС"),1.2,"")))</f>
        <v>7753.4288</v>
      </c>
      <c r="S6" s="92"/>
    </row>
    <row collapsed="false" customFormat="false" customHeight="true" hidden="false" ht="22.8" outlineLevel="0" r="7">
      <c r="A7" s="82" t="s">
        <v>80</v>
      </c>
      <c r="B7" s="142"/>
      <c r="C7" s="143"/>
      <c r="D7" s="159" t="n">
        <v>140</v>
      </c>
      <c r="E7" s="152" t="n">
        <v>26002</v>
      </c>
      <c r="F7" s="153" t="n">
        <f aca="false">ROUND(E7*(1+'Wildberries (РРЦ)'!$D$2),0)</f>
        <v>26002</v>
      </c>
      <c r="G7" s="154" t="n">
        <v>0.41745</v>
      </c>
      <c r="H7" s="95" t="n">
        <f aca="false">F7*(1-G7)</f>
        <v>15147.4651</v>
      </c>
      <c r="I7" s="137" t="n">
        <v>0.05</v>
      </c>
      <c r="J7" s="155" t="n">
        <f aca="false">$H7*(1-I7)</f>
        <v>14390.091845</v>
      </c>
      <c r="K7" s="156" t="n">
        <v>12376</v>
      </c>
      <c r="L7" s="157" t="n">
        <v>0.3008</v>
      </c>
      <c r="M7" s="158" t="n">
        <f aca="false">K7*(1-L7)/(IF(AND('Категория(опт)'!$B$6="с НДС"),1,IF(AND('Категория(опт)'!$B$6="без НДС"),1.2,"")))</f>
        <v>8653.2992</v>
      </c>
      <c r="S7" s="92"/>
    </row>
    <row collapsed="false" customFormat="false" customHeight="true" hidden="false" ht="22.8" outlineLevel="0" r="8">
      <c r="A8" s="82" t="s">
        <v>114</v>
      </c>
      <c r="B8" s="142"/>
      <c r="C8" s="143"/>
      <c r="D8" s="160" t="n">
        <v>160</v>
      </c>
      <c r="E8" s="161" t="n">
        <v>29165</v>
      </c>
      <c r="F8" s="162" t="n">
        <f aca="false">ROUND(E8*(1+'Wildberries (РРЦ)'!$D$2),0)</f>
        <v>29165</v>
      </c>
      <c r="G8" s="163" t="n">
        <v>0.41745</v>
      </c>
      <c r="H8" s="103" t="n">
        <f aca="false">F8*(1-G8)</f>
        <v>16990.07075</v>
      </c>
      <c r="I8" s="164" t="n">
        <v>0.05</v>
      </c>
      <c r="J8" s="165" t="n">
        <f aca="false">$H8*(1-I8)</f>
        <v>16140.5672125</v>
      </c>
      <c r="K8" s="166" t="n">
        <v>13886</v>
      </c>
      <c r="L8" s="167" t="n">
        <v>0.3008</v>
      </c>
      <c r="M8" s="168" t="n">
        <f aca="false">K8*(1-L8)/(IF(AND('Категория(опт)'!$B$6="с НДС"),1,IF(AND('Категория(опт)'!$B$6="без НДС"),1.2,"")))</f>
        <v>9709.0912</v>
      </c>
      <c r="S8" s="92"/>
    </row>
    <row collapsed="false" customFormat="false" customHeight="true" hidden="false" ht="22.8" outlineLevel="0" r="9">
      <c r="A9" s="82" t="s">
        <v>98</v>
      </c>
      <c r="B9" s="142"/>
      <c r="C9" s="143"/>
      <c r="D9" s="159" t="n">
        <v>180</v>
      </c>
      <c r="E9" s="152" t="n">
        <v>31971</v>
      </c>
      <c r="F9" s="153" t="n">
        <f aca="false">ROUND(E9*(1+'Wildberries (РРЦ)'!$D$2),0)</f>
        <v>31971</v>
      </c>
      <c r="G9" s="154" t="n">
        <v>0.41745</v>
      </c>
      <c r="H9" s="95" t="n">
        <f aca="false">F9*(1-G9)</f>
        <v>18624.70605</v>
      </c>
      <c r="I9" s="137" t="n">
        <v>0.05</v>
      </c>
      <c r="J9" s="155" t="n">
        <f aca="false">$H9*(1-I9)</f>
        <v>17693.4707475</v>
      </c>
      <c r="K9" s="156" t="n">
        <v>15216</v>
      </c>
      <c r="L9" s="157" t="n">
        <v>0.3008</v>
      </c>
      <c r="M9" s="158" t="n">
        <f aca="false">K9*(1-L9)/(IF(AND('Категория(опт)'!$B$6="с НДС"),1,IF(AND('Категория(опт)'!$B$6="без НДС"),1.2,"")))</f>
        <v>10639.0272</v>
      </c>
      <c r="S9" s="92"/>
    </row>
    <row collapsed="false" customFormat="false" customHeight="true" hidden="false" ht="22.8" outlineLevel="0" r="10">
      <c r="A10" s="117"/>
      <c r="B10" s="142"/>
      <c r="C10" s="143"/>
      <c r="D10" s="159" t="n">
        <v>200</v>
      </c>
      <c r="E10" s="152" t="n">
        <v>35328</v>
      </c>
      <c r="F10" s="153" t="n">
        <f aca="false">ROUND(E10*(1+'Wildberries (РРЦ)'!$D$2),0)</f>
        <v>35328</v>
      </c>
      <c r="G10" s="154" t="n">
        <v>0.41745</v>
      </c>
      <c r="H10" s="95" t="n">
        <f aca="false">F10*(1-G10)</f>
        <v>20580.3264</v>
      </c>
      <c r="I10" s="137" t="n">
        <v>0.05</v>
      </c>
      <c r="J10" s="155" t="n">
        <f aca="false">$H10*(1-I10)</f>
        <v>19551.31008</v>
      </c>
      <c r="K10" s="156" t="n">
        <v>16808</v>
      </c>
      <c r="L10" s="157" t="n">
        <v>0.3008</v>
      </c>
      <c r="M10" s="158" t="n">
        <f aca="false">K10*(1-L10)/(IF(AND('Категория(опт)'!$B$6="с НДС"),1,IF(AND('Категория(опт)'!$B$6="без НДС"),1.2,"")))</f>
        <v>11752.1536</v>
      </c>
      <c r="S10" s="92"/>
    </row>
    <row collapsed="false" customFormat="false" customHeight="true" hidden="false" ht="45" outlineLevel="0" r="11">
      <c r="A11" s="56" t="s">
        <v>115</v>
      </c>
      <c r="B11" s="57" t="s">
        <v>70</v>
      </c>
      <c r="C11" s="136" t="s">
        <v>71</v>
      </c>
      <c r="D11" s="136"/>
      <c r="E11" s="58" t="s">
        <v>72</v>
      </c>
      <c r="F11" s="58" t="s">
        <v>72</v>
      </c>
      <c r="G11" s="60" t="s">
        <v>73</v>
      </c>
      <c r="H11" s="61" t="s">
        <v>74</v>
      </c>
      <c r="I11" s="137" t="s">
        <v>108</v>
      </c>
      <c r="J11" s="138" t="s">
        <v>109</v>
      </c>
      <c r="K11" s="139"/>
      <c r="L11" s="169"/>
      <c r="M11" s="140" t="s">
        <v>75</v>
      </c>
    </row>
    <row collapsed="false" customFormat="false" customHeight="true" hidden="false" ht="22.2" outlineLevel="0" r="12">
      <c r="A12" s="141"/>
      <c r="B12" s="142" t="s">
        <v>116</v>
      </c>
      <c r="C12" s="143" t="s">
        <v>111</v>
      </c>
      <c r="D12" s="85" t="n">
        <v>80</v>
      </c>
      <c r="E12" s="144" t="n">
        <v>21784</v>
      </c>
      <c r="F12" s="145" t="n">
        <f aca="false">ROUND(E12*(1+'Wildberries (РРЦ)'!$D$2),0)</f>
        <v>21784</v>
      </c>
      <c r="G12" s="146" t="n">
        <v>0.4776</v>
      </c>
      <c r="H12" s="88" t="n">
        <f aca="false">F12*(1-G12)</f>
        <v>11379.9616</v>
      </c>
      <c r="I12" s="147" t="n">
        <v>0.05</v>
      </c>
      <c r="J12" s="148" t="n">
        <f aca="false">$H12*(1-I12)</f>
        <v>10810.96352</v>
      </c>
      <c r="K12" s="149" t="n">
        <v>10243</v>
      </c>
      <c r="L12" s="150" t="n">
        <v>0.3657</v>
      </c>
      <c r="M12" s="151" t="n">
        <f aca="false">K12*(1-L12)/(IF(AND('Категория(опт)'!$B$6="с НДС"),1,IF(AND('Категория(опт)'!$B$6="без НДС"),1.2,"")))</f>
        <v>6497.1349</v>
      </c>
      <c r="S12" s="92"/>
    </row>
    <row collapsed="false" customFormat="false" customHeight="true" hidden="false" ht="22.2" outlineLevel="0" r="13">
      <c r="A13" s="82" t="s">
        <v>112</v>
      </c>
      <c r="B13" s="142"/>
      <c r="C13" s="143"/>
      <c r="D13" s="93" t="n">
        <v>90</v>
      </c>
      <c r="E13" s="152" t="n">
        <v>23797</v>
      </c>
      <c r="F13" s="153" t="n">
        <f aca="false">ROUND(E13*(1+'Wildberries (РРЦ)'!$D$2),0)</f>
        <v>23797</v>
      </c>
      <c r="G13" s="154" t="n">
        <v>0.4776</v>
      </c>
      <c r="H13" s="95" t="n">
        <f aca="false">F13*(1-G13)</f>
        <v>12431.5528</v>
      </c>
      <c r="I13" s="137" t="n">
        <v>0.05</v>
      </c>
      <c r="J13" s="155" t="n">
        <f aca="false">$H13*(1-I13)</f>
        <v>11809.97516</v>
      </c>
      <c r="K13" s="156" t="n">
        <v>11192</v>
      </c>
      <c r="L13" s="157" t="n">
        <v>0.3657</v>
      </c>
      <c r="M13" s="158" t="n">
        <f aca="false">K13*(1-L13)/(IF(AND('Категория(опт)'!$B$6="с НДС"),1,IF(AND('Категория(опт)'!$B$6="без НДС"),1.2,"")))</f>
        <v>7099.0856</v>
      </c>
      <c r="S13" s="92"/>
    </row>
    <row collapsed="false" customFormat="false" customHeight="true" hidden="false" ht="22.2" outlineLevel="0" r="14">
      <c r="A14" s="82" t="s">
        <v>117</v>
      </c>
      <c r="B14" s="142"/>
      <c r="C14" s="143"/>
      <c r="D14" s="93" t="n">
        <v>120</v>
      </c>
      <c r="E14" s="152" t="n">
        <v>28825</v>
      </c>
      <c r="F14" s="153" t="n">
        <f aca="false">ROUND(E14*(1+'Wildberries (РРЦ)'!$D$2),0)</f>
        <v>28825</v>
      </c>
      <c r="G14" s="154" t="n">
        <v>0.4776</v>
      </c>
      <c r="H14" s="95" t="n">
        <f aca="false">F14*(1-G14)</f>
        <v>15058.18</v>
      </c>
      <c r="I14" s="137" t="n">
        <v>0.05</v>
      </c>
      <c r="J14" s="155" t="n">
        <f aca="false">$H14*(1-I14)</f>
        <v>14305.271</v>
      </c>
      <c r="K14" s="156" t="n">
        <v>13559</v>
      </c>
      <c r="L14" s="157" t="n">
        <v>0.3657</v>
      </c>
      <c r="M14" s="158" t="n">
        <f aca="false">K14*(1-L14)/(IF(AND('Категория(опт)'!$B$6="с НДС"),1,IF(AND('Категория(опт)'!$B$6="без НДС"),1.2,"")))</f>
        <v>8600.4737</v>
      </c>
      <c r="S14" s="92"/>
    </row>
    <row collapsed="false" customFormat="false" customHeight="true" hidden="false" ht="22.2" outlineLevel="0" r="15">
      <c r="A15" s="82" t="s">
        <v>80</v>
      </c>
      <c r="B15" s="142"/>
      <c r="C15" s="143"/>
      <c r="D15" s="159" t="n">
        <v>140</v>
      </c>
      <c r="E15" s="152" t="n">
        <v>34063</v>
      </c>
      <c r="F15" s="153" t="n">
        <f aca="false">ROUND(E15*(1+'Wildberries (РРЦ)'!$D$2),0)</f>
        <v>34063</v>
      </c>
      <c r="G15" s="154" t="n">
        <v>0.4776</v>
      </c>
      <c r="H15" s="95" t="n">
        <f aca="false">F15*(1-G15)</f>
        <v>17794.5112</v>
      </c>
      <c r="I15" s="137" t="n">
        <v>0.05</v>
      </c>
      <c r="J15" s="155" t="n">
        <f aca="false">$H15*(1-I15)</f>
        <v>16904.78564</v>
      </c>
      <c r="K15" s="156" t="n">
        <v>16022</v>
      </c>
      <c r="L15" s="157" t="n">
        <v>0.3657</v>
      </c>
      <c r="M15" s="158" t="n">
        <f aca="false">K15*(1-L15)/(IF(AND('Категория(опт)'!$B$6="с НДС"),1,IF(AND('Категория(опт)'!$B$6="без НДС"),1.2,"")))</f>
        <v>10162.7546</v>
      </c>
      <c r="S15" s="92"/>
    </row>
    <row collapsed="false" customFormat="false" customHeight="true" hidden="false" ht="22.2" outlineLevel="0" r="16">
      <c r="A16" s="82" t="s">
        <v>118</v>
      </c>
      <c r="B16" s="142"/>
      <c r="C16" s="143"/>
      <c r="D16" s="160" t="n">
        <v>160</v>
      </c>
      <c r="E16" s="161" t="n">
        <v>38265</v>
      </c>
      <c r="F16" s="162" t="n">
        <f aca="false">ROUND(E16*(1+'Wildberries (РРЦ)'!$D$2),0)</f>
        <v>38265</v>
      </c>
      <c r="G16" s="163" t="n">
        <v>0.4776</v>
      </c>
      <c r="H16" s="103" t="n">
        <f aca="false">F16*(1-G16)</f>
        <v>19989.636</v>
      </c>
      <c r="I16" s="164" t="n">
        <v>0.05</v>
      </c>
      <c r="J16" s="165" t="n">
        <f aca="false">$H16*(1-I16)</f>
        <v>18990.1542</v>
      </c>
      <c r="K16" s="166" t="n">
        <v>18010</v>
      </c>
      <c r="L16" s="167" t="n">
        <v>0.3657</v>
      </c>
      <c r="M16" s="168" t="n">
        <f aca="false">K16*(1-L16)/(IF(AND('Категория(опт)'!$B$6="с НДС"),1,IF(AND('Категория(опт)'!$B$6="без НДС"),1.2,"")))</f>
        <v>11423.743</v>
      </c>
      <c r="S16" s="92"/>
    </row>
    <row collapsed="false" customFormat="false" customHeight="true" hidden="false" ht="22.2" outlineLevel="0" r="17">
      <c r="A17" s="82" t="s">
        <v>119</v>
      </c>
      <c r="B17" s="142"/>
      <c r="C17" s="143"/>
      <c r="D17" s="159" t="n">
        <v>180</v>
      </c>
      <c r="E17" s="152" t="n">
        <v>42093</v>
      </c>
      <c r="F17" s="153" t="n">
        <f aca="false">ROUND(E17*(1+'Wildberries (РРЦ)'!$D$2),0)</f>
        <v>42093</v>
      </c>
      <c r="G17" s="154" t="n">
        <v>0.4776</v>
      </c>
      <c r="H17" s="95" t="n">
        <f aca="false">F17*(1-G17)</f>
        <v>21989.3832</v>
      </c>
      <c r="I17" s="137" t="n">
        <v>0.05</v>
      </c>
      <c r="J17" s="155" t="n">
        <f aca="false">$H17*(1-I17)</f>
        <v>20889.91404</v>
      </c>
      <c r="K17" s="156" t="n">
        <v>19800</v>
      </c>
      <c r="L17" s="157" t="n">
        <v>0.3657</v>
      </c>
      <c r="M17" s="158" t="n">
        <f aca="false">K17*(1-L17)/(IF(AND('Категория(опт)'!$B$6="с НДС"),1,IF(AND('Категория(опт)'!$B$6="без НДС"),1.2,"")))</f>
        <v>12559.14</v>
      </c>
      <c r="S17" s="92"/>
    </row>
    <row collapsed="false" customFormat="false" customHeight="true" hidden="false" ht="22.2" outlineLevel="0" r="18">
      <c r="A18" s="117"/>
      <c r="B18" s="142"/>
      <c r="C18" s="143"/>
      <c r="D18" s="159" t="n">
        <v>200</v>
      </c>
      <c r="E18" s="152" t="n">
        <v>46536</v>
      </c>
      <c r="F18" s="153" t="n">
        <f aca="false">ROUND(E18*(1+'Wildberries (РРЦ)'!$D$2),0)</f>
        <v>46536</v>
      </c>
      <c r="G18" s="154" t="n">
        <v>0.4776</v>
      </c>
      <c r="H18" s="95" t="n">
        <f aca="false">F18*(1-G18)</f>
        <v>24310.4064</v>
      </c>
      <c r="I18" s="137" t="n">
        <v>0.05</v>
      </c>
      <c r="J18" s="155" t="n">
        <f aca="false">$H18*(1-I18)</f>
        <v>23094.88608</v>
      </c>
      <c r="K18" s="156" t="n">
        <v>21890</v>
      </c>
      <c r="L18" s="157" t="n">
        <v>0.3657</v>
      </c>
      <c r="M18" s="158" t="n">
        <f aca="false">K18*(1-L18)/(IF(AND('Категория(опт)'!$B$6="с НДС"),1,IF(AND('Категория(опт)'!$B$6="без НДС"),1.2,"")))</f>
        <v>13884.827</v>
      </c>
      <c r="S18" s="92"/>
    </row>
    <row collapsed="false" customFormat="false" customHeight="true" hidden="false" ht="45" outlineLevel="0" r="19">
      <c r="A19" s="56" t="s">
        <v>120</v>
      </c>
      <c r="B19" s="57" t="s">
        <v>70</v>
      </c>
      <c r="C19" s="136" t="s">
        <v>71</v>
      </c>
      <c r="D19" s="136"/>
      <c r="E19" s="58" t="s">
        <v>72</v>
      </c>
      <c r="F19" s="58" t="s">
        <v>72</v>
      </c>
      <c r="G19" s="60" t="s">
        <v>73</v>
      </c>
      <c r="H19" s="61" t="s">
        <v>74</v>
      </c>
      <c r="I19" s="137" t="s">
        <v>108</v>
      </c>
      <c r="J19" s="138" t="s">
        <v>109</v>
      </c>
      <c r="K19" s="139"/>
      <c r="L19" s="169"/>
      <c r="M19" s="140" t="s">
        <v>75</v>
      </c>
    </row>
    <row collapsed="false" customFormat="false" customHeight="true" hidden="false" ht="20.4" outlineLevel="0" r="20">
      <c r="A20" s="141"/>
      <c r="B20" s="142" t="s">
        <v>121</v>
      </c>
      <c r="C20" s="143" t="s">
        <v>111</v>
      </c>
      <c r="D20" s="85" t="n">
        <v>80</v>
      </c>
      <c r="E20" s="144" t="n">
        <v>27819</v>
      </c>
      <c r="F20" s="145" t="n">
        <f aca="false">ROUND(E20*(1+'Wildberries (РРЦ)'!$D$2),0)</f>
        <v>27819</v>
      </c>
      <c r="G20" s="146" t="n">
        <v>0.45155</v>
      </c>
      <c r="H20" s="88" t="n">
        <f aca="false">F20*(1-G20)</f>
        <v>15257.33055</v>
      </c>
      <c r="I20" s="147" t="n">
        <v>0.05</v>
      </c>
      <c r="J20" s="148" t="n">
        <f aca="false">$H20*(1-I20)</f>
        <v>14494.4640225</v>
      </c>
      <c r="K20" s="149" t="n">
        <v>12638</v>
      </c>
      <c r="L20" s="150" t="n">
        <v>0.3104</v>
      </c>
      <c r="M20" s="151" t="n">
        <f aca="false">K20*(1-L20)/(IF(AND('Категория(опт)'!$B$6="с НДС"),1,IF(AND('Категория(опт)'!$B$6="без НДС"),1.2,"")))</f>
        <v>8715.1648</v>
      </c>
      <c r="S20" s="92"/>
    </row>
    <row collapsed="false" customFormat="false" customHeight="true" hidden="false" ht="20.4" outlineLevel="0" r="21">
      <c r="A21" s="82" t="s">
        <v>100</v>
      </c>
      <c r="B21" s="142"/>
      <c r="C21" s="143"/>
      <c r="D21" s="93" t="n">
        <v>90</v>
      </c>
      <c r="E21" s="152" t="n">
        <v>29976</v>
      </c>
      <c r="F21" s="153" t="n">
        <f aca="false">ROUND(E21*(1+'Wildberries (РРЦ)'!$D$2),0)</f>
        <v>29976</v>
      </c>
      <c r="G21" s="154" t="n">
        <v>0.45155</v>
      </c>
      <c r="H21" s="95" t="n">
        <f aca="false">F21*(1-G21)</f>
        <v>16440.3372</v>
      </c>
      <c r="I21" s="137" t="n">
        <v>0.05</v>
      </c>
      <c r="J21" s="155" t="n">
        <f aca="false">$H21*(1-I21)</f>
        <v>15618.32034</v>
      </c>
      <c r="K21" s="156" t="n">
        <v>13624</v>
      </c>
      <c r="L21" s="157" t="n">
        <v>0.3104</v>
      </c>
      <c r="M21" s="158" t="n">
        <f aca="false">K21*(1-L21)/(IF(AND('Категория(опт)'!$B$6="с НДС"),1,IF(AND('Категория(опт)'!$B$6="без НДС"),1.2,"")))</f>
        <v>9395.1104</v>
      </c>
      <c r="S21" s="92"/>
    </row>
    <row collapsed="false" customFormat="false" customHeight="true" hidden="false" ht="20.4" outlineLevel="0" r="22">
      <c r="A22" s="82" t="s">
        <v>95</v>
      </c>
      <c r="B22" s="142"/>
      <c r="C22" s="143"/>
      <c r="D22" s="93" t="n">
        <v>120</v>
      </c>
      <c r="E22" s="152" t="n">
        <v>37519</v>
      </c>
      <c r="F22" s="153" t="n">
        <f aca="false">ROUND(E22*(1+'Wildberries (РРЦ)'!$D$2),0)</f>
        <v>37519</v>
      </c>
      <c r="G22" s="154" t="n">
        <v>0.45155</v>
      </c>
      <c r="H22" s="95" t="n">
        <f aca="false">F22*(1-G22)</f>
        <v>20577.29555</v>
      </c>
      <c r="I22" s="137" t="n">
        <v>0.05</v>
      </c>
      <c r="J22" s="155" t="n">
        <f aca="false">$H22*(1-I22)</f>
        <v>19548.4307725</v>
      </c>
      <c r="K22" s="156" t="n">
        <v>17051</v>
      </c>
      <c r="L22" s="157" t="n">
        <v>0.3104</v>
      </c>
      <c r="M22" s="158" t="n">
        <f aca="false">K22*(1-L22)/(IF(AND('Категория(опт)'!$B$6="с НДС"),1,IF(AND('Категория(опт)'!$B$6="без НДС"),1.2,"")))</f>
        <v>11758.3696</v>
      </c>
      <c r="S22" s="92"/>
    </row>
    <row collapsed="false" customFormat="false" customHeight="true" hidden="false" ht="20.4" outlineLevel="0" r="23">
      <c r="A23" s="82" t="s">
        <v>122</v>
      </c>
      <c r="B23" s="142"/>
      <c r="C23" s="143"/>
      <c r="D23" s="159" t="n">
        <v>140</v>
      </c>
      <c r="E23" s="152" t="n">
        <v>41071</v>
      </c>
      <c r="F23" s="153" t="n">
        <f aca="false">ROUND(E23*(1+'Wildberries (РРЦ)'!$D$2),0)</f>
        <v>41071</v>
      </c>
      <c r="G23" s="154" t="n">
        <v>0.45155</v>
      </c>
      <c r="H23" s="95" t="n">
        <f aca="false">F23*(1-G23)</f>
        <v>22525.38995</v>
      </c>
      <c r="I23" s="137" t="n">
        <v>0.05</v>
      </c>
      <c r="J23" s="155" t="n">
        <f aca="false">$H23*(1-I23)</f>
        <v>21399.1204525</v>
      </c>
      <c r="K23" s="156" t="n">
        <v>18662</v>
      </c>
      <c r="L23" s="157" t="n">
        <v>0.3104</v>
      </c>
      <c r="M23" s="158" t="n">
        <f aca="false">K23*(1-L23)/(IF(AND('Категория(опт)'!$B$6="с НДС"),1,IF(AND('Категория(опт)'!$B$6="без НДС"),1.2,"")))</f>
        <v>12869.3152</v>
      </c>
      <c r="S23" s="92"/>
    </row>
    <row collapsed="false" customFormat="false" customHeight="true" hidden="false" ht="20.4" outlineLevel="0" r="24">
      <c r="A24" s="82" t="s">
        <v>123</v>
      </c>
      <c r="B24" s="142"/>
      <c r="C24" s="143"/>
      <c r="D24" s="160" t="n">
        <v>160</v>
      </c>
      <c r="E24" s="161" t="n">
        <v>45564</v>
      </c>
      <c r="F24" s="162" t="n">
        <f aca="false">ROUND(E24*(1+'Wildberries (РРЦ)'!$D$2),0)</f>
        <v>45564</v>
      </c>
      <c r="G24" s="163" t="n">
        <v>0.45155</v>
      </c>
      <c r="H24" s="103" t="n">
        <f aca="false">F24*(1-G24)</f>
        <v>24989.5758</v>
      </c>
      <c r="I24" s="164" t="n">
        <v>0.05</v>
      </c>
      <c r="J24" s="165" t="n">
        <f aca="false">$H24*(1-I24)</f>
        <v>23740.09701</v>
      </c>
      <c r="K24" s="166" t="n">
        <v>20709</v>
      </c>
      <c r="L24" s="167" t="n">
        <v>0.3104</v>
      </c>
      <c r="M24" s="168" t="n">
        <f aca="false">K24*(1-L24)/(IF(AND('Категория(опт)'!$B$6="с НДС"),1,IF(AND('Категория(опт)'!$B$6="без НДС"),1.2,"")))</f>
        <v>14280.9264</v>
      </c>
      <c r="S24" s="92"/>
    </row>
    <row collapsed="false" customFormat="false" customHeight="true" hidden="false" ht="20.4" outlineLevel="0" r="25">
      <c r="A25" s="82" t="s">
        <v>98</v>
      </c>
      <c r="B25" s="142"/>
      <c r="C25" s="143"/>
      <c r="D25" s="159" t="n">
        <v>180</v>
      </c>
      <c r="E25" s="152" t="n">
        <v>49716</v>
      </c>
      <c r="F25" s="153" t="n">
        <f aca="false">ROUND(E25*(1+'Wildberries (РРЦ)'!$D$2),0)</f>
        <v>49716</v>
      </c>
      <c r="G25" s="154" t="n">
        <v>0.45155</v>
      </c>
      <c r="H25" s="95" t="n">
        <f aca="false">F25*(1-G25)</f>
        <v>27266.7402</v>
      </c>
      <c r="I25" s="137" t="n">
        <v>0.05</v>
      </c>
      <c r="J25" s="155" t="n">
        <f aca="false">$H25*(1-I25)</f>
        <v>25903.40319</v>
      </c>
      <c r="K25" s="156" t="n">
        <v>22592</v>
      </c>
      <c r="L25" s="157" t="n">
        <v>0.3104</v>
      </c>
      <c r="M25" s="158" t="n">
        <f aca="false">K25*(1-L25)/(IF(AND('Категория(опт)'!$B$6="с НДС"),1,IF(AND('Категория(опт)'!$B$6="без НДС"),1.2,"")))</f>
        <v>15579.4432</v>
      </c>
      <c r="S25" s="92"/>
    </row>
    <row collapsed="false" customFormat="false" customHeight="true" hidden="false" ht="20.4" outlineLevel="0" r="26">
      <c r="A26" s="117"/>
      <c r="B26" s="142"/>
      <c r="C26" s="143"/>
      <c r="D26" s="159" t="n">
        <v>200</v>
      </c>
      <c r="E26" s="152" t="n">
        <v>54388</v>
      </c>
      <c r="F26" s="153" t="n">
        <f aca="false">ROUND(E26*(1+'Wildberries (РРЦ)'!$D$2),0)</f>
        <v>54388</v>
      </c>
      <c r="G26" s="154" t="n">
        <v>0.45155</v>
      </c>
      <c r="H26" s="95" t="n">
        <f aca="false">F26*(1-G26)</f>
        <v>29829.0986</v>
      </c>
      <c r="I26" s="137" t="n">
        <v>0.05</v>
      </c>
      <c r="J26" s="155" t="n">
        <f aca="false">$H26*(1-I26)</f>
        <v>28337.64367</v>
      </c>
      <c r="K26" s="156" t="n">
        <v>24717</v>
      </c>
      <c r="L26" s="157" t="n">
        <v>0.3104</v>
      </c>
      <c r="M26" s="158" t="n">
        <f aca="false">K26*(1-L26)/(IF(AND('Категория(опт)'!$B$6="с НДС"),1,IF(AND('Категория(опт)'!$B$6="без НДС"),1.2,"")))</f>
        <v>17044.8432</v>
      </c>
      <c r="S26" s="92"/>
    </row>
    <row collapsed="false" customFormat="false" customHeight="true" hidden="false" ht="45" outlineLevel="0" r="27">
      <c r="A27" s="56" t="s">
        <v>124</v>
      </c>
      <c r="B27" s="57" t="s">
        <v>70</v>
      </c>
      <c r="C27" s="136" t="s">
        <v>71</v>
      </c>
      <c r="D27" s="136"/>
      <c r="E27" s="58" t="s">
        <v>72</v>
      </c>
      <c r="F27" s="58" t="s">
        <v>72</v>
      </c>
      <c r="G27" s="60" t="s">
        <v>73</v>
      </c>
      <c r="H27" s="61" t="s">
        <v>74</v>
      </c>
      <c r="I27" s="137" t="s">
        <v>108</v>
      </c>
      <c r="J27" s="138" t="s">
        <v>109</v>
      </c>
      <c r="K27" s="139"/>
      <c r="L27" s="169"/>
      <c r="M27" s="140" t="s">
        <v>75</v>
      </c>
    </row>
    <row collapsed="false" customFormat="false" customHeight="true" hidden="false" ht="23.4" outlineLevel="0" r="28">
      <c r="A28" s="170"/>
      <c r="B28" s="116" t="s">
        <v>125</v>
      </c>
      <c r="C28" s="84" t="s">
        <v>111</v>
      </c>
      <c r="D28" s="93" t="n">
        <v>80</v>
      </c>
      <c r="E28" s="152" t="n">
        <v>36918</v>
      </c>
      <c r="F28" s="153" t="n">
        <f aca="false">ROUND(E28*(1+'Wildberries (РРЦ)'!$D$2),0)</f>
        <v>36918</v>
      </c>
      <c r="G28" s="154" t="n">
        <v>0.45138</v>
      </c>
      <c r="H28" s="95" t="n">
        <f aca="false">F28*(1-G28)</f>
        <v>20253.95316</v>
      </c>
      <c r="I28" s="137" t="n">
        <v>0.05</v>
      </c>
      <c r="J28" s="155" t="n">
        <f aca="false">$H28*(1-I28)</f>
        <v>19241.255502</v>
      </c>
      <c r="K28" s="156" t="n">
        <v>16586</v>
      </c>
      <c r="L28" s="157" t="n">
        <v>0.3025</v>
      </c>
      <c r="M28" s="158" t="n">
        <f aca="false">K28*(1-L28)/(IF(AND('Категория(опт)'!$B$6="с НДС"),1,IF(AND('Категория(опт)'!$B$6="без НДС"),1.2,"")))</f>
        <v>11568.735</v>
      </c>
      <c r="S28" s="92"/>
    </row>
    <row collapsed="false" customFormat="false" customHeight="true" hidden="false" ht="23.4" outlineLevel="0" r="29">
      <c r="A29" s="82" t="s">
        <v>126</v>
      </c>
      <c r="B29" s="116"/>
      <c r="C29" s="84"/>
      <c r="D29" s="93" t="n">
        <v>90</v>
      </c>
      <c r="E29" s="152" t="n">
        <v>40227</v>
      </c>
      <c r="F29" s="153" t="n">
        <f aca="false">ROUND(E29*(1+'Wildberries (РРЦ)'!$D$2),0)</f>
        <v>40227</v>
      </c>
      <c r="G29" s="154" t="n">
        <v>0.45138</v>
      </c>
      <c r="H29" s="95" t="n">
        <f aca="false">F29*(1-G29)</f>
        <v>22069.33674</v>
      </c>
      <c r="I29" s="137" t="n">
        <v>0.05</v>
      </c>
      <c r="J29" s="155" t="n">
        <f aca="false">$H29*(1-I29)</f>
        <v>20965.869903</v>
      </c>
      <c r="K29" s="156" t="n">
        <v>18072</v>
      </c>
      <c r="L29" s="157" t="n">
        <v>0.3025</v>
      </c>
      <c r="M29" s="158" t="n">
        <f aca="false">K29*(1-L29)/(IF(AND('Категория(опт)'!$B$6="с НДС"),1,IF(AND('Категория(опт)'!$B$6="без НДС"),1.2,"")))</f>
        <v>12605.22</v>
      </c>
      <c r="S29" s="92"/>
    </row>
    <row collapsed="false" customFormat="false" customHeight="true" hidden="false" ht="23.4" outlineLevel="0" r="30">
      <c r="A30" s="82" t="s">
        <v>127</v>
      </c>
      <c r="B30" s="116"/>
      <c r="C30" s="84"/>
      <c r="D30" s="93" t="n">
        <v>120</v>
      </c>
      <c r="E30" s="152" t="n">
        <v>52230</v>
      </c>
      <c r="F30" s="153" t="n">
        <f aca="false">ROUND(E30*(1+'Wildberries (РРЦ)'!$D$2),0)</f>
        <v>52230</v>
      </c>
      <c r="G30" s="154" t="n">
        <v>0.45138</v>
      </c>
      <c r="H30" s="95" t="n">
        <f aca="false">F30*(1-G30)</f>
        <v>28654.4226</v>
      </c>
      <c r="I30" s="137" t="n">
        <v>0.05</v>
      </c>
      <c r="J30" s="155" t="n">
        <f aca="false">$H30*(1-I30)</f>
        <v>27221.70147</v>
      </c>
      <c r="K30" s="156" t="n">
        <v>23466</v>
      </c>
      <c r="L30" s="157" t="n">
        <v>0.3025</v>
      </c>
      <c r="M30" s="158" t="n">
        <f aca="false">K30*(1-L30)/(IF(AND('Категория(опт)'!$B$6="с НДС"),1,IF(AND('Категория(опт)'!$B$6="без НДС"),1.2,"")))</f>
        <v>16367.535</v>
      </c>
      <c r="S30" s="92"/>
    </row>
    <row collapsed="false" customFormat="false" customHeight="true" hidden="false" ht="23.4" outlineLevel="0" r="31">
      <c r="A31" s="82" t="s">
        <v>80</v>
      </c>
      <c r="B31" s="116"/>
      <c r="C31" s="84"/>
      <c r="D31" s="159" t="n">
        <v>140</v>
      </c>
      <c r="E31" s="152" t="n">
        <v>57471</v>
      </c>
      <c r="F31" s="153" t="n">
        <f aca="false">ROUND(E31*(1+'Wildberries (РРЦ)'!$D$2),0)</f>
        <v>57471</v>
      </c>
      <c r="G31" s="154" t="n">
        <v>0.45138</v>
      </c>
      <c r="H31" s="95" t="n">
        <f aca="false">F31*(1-G31)</f>
        <v>31529.74002</v>
      </c>
      <c r="I31" s="137" t="n">
        <v>0.05</v>
      </c>
      <c r="J31" s="155" t="n">
        <f aca="false">$H31*(1-I31)</f>
        <v>29953.253019</v>
      </c>
      <c r="K31" s="156" t="n">
        <v>25822</v>
      </c>
      <c r="L31" s="157" t="n">
        <v>0.3025</v>
      </c>
      <c r="M31" s="158" t="n">
        <f aca="false">K31*(1-L31)/(IF(AND('Категория(опт)'!$B$6="с НДС"),1,IF(AND('Категория(опт)'!$B$6="без НДС"),1.2,"")))</f>
        <v>18010.845</v>
      </c>
      <c r="S31" s="92"/>
    </row>
    <row collapsed="false" customFormat="false" customHeight="true" hidden="false" ht="23.4" outlineLevel="0" r="32">
      <c r="A32" s="82" t="s">
        <v>128</v>
      </c>
      <c r="B32" s="116"/>
      <c r="C32" s="84"/>
      <c r="D32" s="160" t="n">
        <v>160</v>
      </c>
      <c r="E32" s="161" t="n">
        <v>63779</v>
      </c>
      <c r="F32" s="162" t="n">
        <f aca="false">ROUND(E32*(1+'Wildberries (РРЦ)'!$D$2),0)</f>
        <v>63779</v>
      </c>
      <c r="G32" s="163" t="n">
        <v>0.45138</v>
      </c>
      <c r="H32" s="103" t="n">
        <f aca="false">F32*(1-G32)</f>
        <v>34990.43498</v>
      </c>
      <c r="I32" s="164" t="n">
        <v>0.05</v>
      </c>
      <c r="J32" s="165" t="n">
        <f aca="false">$H32*(1-I32)</f>
        <v>33240.913231</v>
      </c>
      <c r="K32" s="166" t="n">
        <v>28666</v>
      </c>
      <c r="L32" s="167" t="n">
        <v>0.3025</v>
      </c>
      <c r="M32" s="168" t="n">
        <f aca="false">K32*(1-L32)/(IF(AND('Категория(опт)'!$B$6="с НДС"),1,IF(AND('Категория(опт)'!$B$6="без НДС"),1.2,"")))</f>
        <v>19994.535</v>
      </c>
      <c r="S32" s="92"/>
    </row>
    <row collapsed="false" customFormat="false" customHeight="true" hidden="false" ht="23.4" outlineLevel="0" r="33">
      <c r="A33" s="82" t="s">
        <v>129</v>
      </c>
      <c r="B33" s="116"/>
      <c r="C33" s="84"/>
      <c r="D33" s="159" t="n">
        <v>180</v>
      </c>
      <c r="E33" s="152" t="n">
        <v>70025</v>
      </c>
      <c r="F33" s="153" t="n">
        <f aca="false">ROUND(E33*(1+'Wildberries (РРЦ)'!$D$2),0)</f>
        <v>70025</v>
      </c>
      <c r="G33" s="154" t="n">
        <v>0.45138</v>
      </c>
      <c r="H33" s="95" t="n">
        <f aca="false">F33*(1-G33)</f>
        <v>38417.1155</v>
      </c>
      <c r="I33" s="137" t="n">
        <v>0.05</v>
      </c>
      <c r="J33" s="155" t="n">
        <f aca="false">$H33*(1-I33)</f>
        <v>36496.259725</v>
      </c>
      <c r="K33" s="156" t="n">
        <v>31462</v>
      </c>
      <c r="L33" s="157" t="n">
        <v>0.3025</v>
      </c>
      <c r="M33" s="158" t="n">
        <f aca="false">K33*(1-L33)/(IF(AND('Категория(опт)'!$B$6="с НДС"),1,IF(AND('Категория(опт)'!$B$6="без НДС"),1.2,"")))</f>
        <v>21944.745</v>
      </c>
      <c r="S33" s="92"/>
    </row>
    <row collapsed="false" customFormat="false" customHeight="true" hidden="false" ht="23.4" outlineLevel="0" r="34">
      <c r="A34" s="117"/>
      <c r="B34" s="116"/>
      <c r="C34" s="84"/>
      <c r="D34" s="159" t="n">
        <v>200</v>
      </c>
      <c r="E34" s="152" t="n">
        <v>76691</v>
      </c>
      <c r="F34" s="153" t="n">
        <f aca="false">ROUND(E34*(1+'Wildberries (РРЦ)'!$D$2),0)</f>
        <v>76691</v>
      </c>
      <c r="G34" s="154" t="n">
        <v>0.45138</v>
      </c>
      <c r="H34" s="95" t="n">
        <f aca="false">F34*(1-G34)</f>
        <v>42074.21642</v>
      </c>
      <c r="I34" s="137" t="n">
        <v>0.05</v>
      </c>
      <c r="J34" s="155" t="n">
        <f aca="false">$H34*(1-I34)</f>
        <v>39970.505599</v>
      </c>
      <c r="K34" s="156" t="n">
        <v>34463</v>
      </c>
      <c r="L34" s="157" t="n">
        <v>0.3025</v>
      </c>
      <c r="M34" s="158" t="n">
        <f aca="false">K34*(1-L34)/(IF(AND('Категория(опт)'!$B$6="с НДС"),1,IF(AND('Категория(опт)'!$B$6="без НДС"),1.2,"")))</f>
        <v>24037.9425</v>
      </c>
      <c r="S34" s="92"/>
    </row>
    <row collapsed="false" customFormat="false" customHeight="false" hidden="false" ht="15.25" outlineLevel="0" r="35">
      <c r="A35" s="3"/>
      <c r="B35" s="3"/>
      <c r="C35" s="3"/>
      <c r="D35" s="3"/>
      <c r="G35" s="49"/>
      <c r="H35" s="50"/>
      <c r="I35" s="50"/>
      <c r="J35" s="50"/>
      <c r="M35" s="50"/>
    </row>
    <row collapsed="false" customFormat="false" customHeight="false" hidden="false" ht="15.25" outlineLevel="0" r="36">
      <c r="A36" s="130" t="str">
        <f aca="false">Контакты!$B$10</f>
        <v>почта для приёма заказов</v>
      </c>
      <c r="B36" s="131" t="str">
        <f aca="false">Контакты!$C$10</f>
        <v>хххх@ххх.ru</v>
      </c>
      <c r="C36" s="43"/>
      <c r="D36" s="43"/>
      <c r="E36" s="132"/>
      <c r="F36" s="171"/>
      <c r="G36" s="49"/>
      <c r="H36" s="134"/>
      <c r="I36" s="134"/>
      <c r="J36" s="134"/>
      <c r="K36" s="132"/>
      <c r="L36" s="132"/>
      <c r="M36" s="134"/>
    </row>
    <row collapsed="false" customFormat="false" customHeight="false" hidden="false" ht="15.25" outlineLevel="0" r="37">
      <c r="A37" s="130" t="str">
        <f aca="false">Контакты!$B$12</f>
        <v>номер телефона службы сервиса</v>
      </c>
      <c r="B37" s="131" t="n">
        <f aca="false">Контакты!$C$12</f>
        <v>8800</v>
      </c>
      <c r="C37" s="43"/>
      <c r="D37" s="43"/>
      <c r="E37" s="132"/>
      <c r="F37" s="171"/>
      <c r="G37" s="49"/>
      <c r="H37" s="134"/>
      <c r="I37" s="134"/>
      <c r="J37" s="134"/>
      <c r="K37" s="132"/>
      <c r="L37" s="132"/>
      <c r="M37" s="134"/>
    </row>
    <row collapsed="false" customFormat="false" customHeight="false" hidden="false" ht="15.25" outlineLevel="0" r="38">
      <c r="A38" s="43"/>
      <c r="B38" s="43"/>
      <c r="C38" s="43"/>
      <c r="D38" s="43"/>
      <c r="E38" s="132"/>
      <c r="F38" s="171"/>
      <c r="G38" s="49"/>
      <c r="H38" s="134"/>
      <c r="I38" s="134"/>
      <c r="J38" s="134"/>
      <c r="K38" s="132"/>
      <c r="L38" s="132"/>
      <c r="M38" s="134"/>
    </row>
  </sheetData>
  <mergeCells count="14">
    <mergeCell ref="N1:P1"/>
    <mergeCell ref="A2:M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  <mergeCell ref="C27:D27"/>
    <mergeCell ref="B28:B34"/>
    <mergeCell ref="C28:C34"/>
  </mergeCells>
  <hyperlinks>
    <hyperlink display="К СОДЕРЖАНИЮ &gt;&gt;&gt;" location="Содержание!A1" ref="M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38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L1" activeCellId="0" pane="topLeft" sqref="L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72" width="6.65816326530612"/>
    <col collapsed="false" hidden="false" max="4" min="4" style="1" width="10"/>
    <col collapsed="false" hidden="true" max="5" min="5" style="45" width="0"/>
    <col collapsed="false" hidden="false" max="6" min="6" style="135" width="12.6632653061224"/>
    <col collapsed="false" hidden="false" max="7" min="7" style="92" width="10"/>
    <col collapsed="false" hidden="false" max="8" min="8" style="1" width="17.8928571428571"/>
    <col collapsed="false" hidden="true" max="9" min="9" style="1" width="0"/>
    <col collapsed="false" hidden="true" max="10" min="10" style="45" width="0"/>
    <col collapsed="false" hidden="false" max="11" min="11" style="33" width="16.3316326530612"/>
    <col collapsed="false" hidden="false" max="1022" min="12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173"/>
      <c r="D1" s="3"/>
      <c r="G1" s="174"/>
      <c r="H1" s="3"/>
      <c r="I1" s="53" t="s">
        <v>67</v>
      </c>
      <c r="J1" s="175"/>
      <c r="K1" s="53" t="s">
        <v>67</v>
      </c>
      <c r="L1" s="54"/>
      <c r="M1" s="54"/>
      <c r="N1" s="54"/>
    </row>
    <row collapsed="false" customFormat="false" customHeight="true" hidden="false" ht="29.25" outlineLevel="0" r="2">
      <c r="A2" s="55" t="s">
        <v>130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collapsed="false" customFormat="false" customHeight="true" hidden="false" ht="53.25" outlineLevel="0" r="3">
      <c r="A3" s="56" t="s">
        <v>131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60" t="s">
        <v>73</v>
      </c>
      <c r="H3" s="61" t="s">
        <v>74</v>
      </c>
      <c r="I3" s="140" t="s">
        <v>75</v>
      </c>
      <c r="J3" s="140" t="s">
        <v>75</v>
      </c>
      <c r="K3" s="140" t="s">
        <v>75</v>
      </c>
    </row>
    <row collapsed="false" customFormat="false" customHeight="true" hidden="false" ht="19.5" outlineLevel="0" r="4">
      <c r="A4" s="82"/>
      <c r="B4" s="176" t="s">
        <v>132</v>
      </c>
      <c r="C4" s="85" t="n">
        <v>120</v>
      </c>
      <c r="D4" s="85" t="n">
        <v>60</v>
      </c>
      <c r="E4" s="177" t="n">
        <v>4999</v>
      </c>
      <c r="F4" s="151" t="n">
        <f aca="false">ROUND(E4*(1+'Wildberries (РРЦ)'!$D$2),0)</f>
        <v>4999</v>
      </c>
      <c r="G4" s="87" t="n">
        <v>0.31</v>
      </c>
      <c r="H4" s="86" t="n">
        <f aca="false">F4*(1-G4)</f>
        <v>3449.31</v>
      </c>
      <c r="I4" s="151" t="n">
        <f aca="false">('Moms Love_опт  (2)'!D2*(1-'Moms Love_опт  (2)'!$F$1)*(1-'Moms Love_опт  (2)'!E2))/(IF(AND('Категория(опт)'!$B$6="с НДС"),1,IF(AND('Категория(опт)'!$B$6="без НДС"),1.2,"")))</f>
        <v>3043.408</v>
      </c>
      <c r="J4" s="178" t="n">
        <v>2218</v>
      </c>
      <c r="K4" s="91" t="n">
        <f aca="false">J4*(1-0.07)/(IF(AND('Категория(опт)'!$B$6="с НДС"),1,IF(AND('Категория(опт)'!$B$6="без НДС"),1.2,"")))</f>
        <v>2062.74</v>
      </c>
    </row>
    <row collapsed="false" customFormat="false" customHeight="true" hidden="false" ht="19.5" outlineLevel="0" r="5">
      <c r="A5" s="82"/>
      <c r="B5" s="176"/>
      <c r="C5" s="93" t="n">
        <v>120</v>
      </c>
      <c r="D5" s="93" t="n">
        <v>65</v>
      </c>
      <c r="E5" s="179" t="n">
        <v>6527</v>
      </c>
      <c r="F5" s="158" t="n">
        <f aca="false">ROUND(E5*(1+'Wildberries (РРЦ)'!$D$2),0)</f>
        <v>6527</v>
      </c>
      <c r="G5" s="87" t="n">
        <v>0.31</v>
      </c>
      <c r="H5" s="76" t="n">
        <f aca="false">F5*(1-G5)</f>
        <v>4503.63</v>
      </c>
      <c r="I5" s="151" t="n">
        <f aca="false">('Moms Love_опт  (2)'!D3*(1-'Moms Love_опт  (2)'!$F$1)*(1-'Moms Love_опт  (2)'!E3))/(IF(AND('Категория(опт)'!$B$6="с НДС"),1,IF(AND('Категория(опт)'!$B$6="без НДС"),1.2,"")))</f>
        <v>3970.688</v>
      </c>
      <c r="J5" s="178" t="n">
        <v>2893</v>
      </c>
      <c r="K5" s="91" t="n">
        <f aca="false">J5*(1-0.07)/(IF(AND('Категория(опт)'!$B$6="с НДС"),1,IF(AND('Категория(опт)'!$B$6="без НДС"),1.2,"")))</f>
        <v>2690.49</v>
      </c>
    </row>
    <row collapsed="false" customFormat="false" customHeight="true" hidden="false" ht="19.5" outlineLevel="0" r="6">
      <c r="A6" s="82" t="s">
        <v>133</v>
      </c>
      <c r="B6" s="176"/>
      <c r="C6" s="93" t="n">
        <v>125</v>
      </c>
      <c r="D6" s="93" t="n">
        <v>65</v>
      </c>
      <c r="E6" s="179" t="n">
        <v>6527</v>
      </c>
      <c r="F6" s="158" t="n">
        <f aca="false">ROUND(E6*(1+'Wildberries (РРЦ)'!$D$2),0)</f>
        <v>6527</v>
      </c>
      <c r="G6" s="87" t="n">
        <v>0.31</v>
      </c>
      <c r="H6" s="76" t="n">
        <f aca="false">F6*(1-G6)</f>
        <v>4503.63</v>
      </c>
      <c r="I6" s="151" t="n">
        <f aca="false">('Moms Love_опт  (2)'!D4*(1-'Moms Love_опт  (2)'!$F$1)*(1-'Moms Love_опт  (2)'!E4))/(IF(AND('Категория(опт)'!$B$6="с НДС"),1,IF(AND('Категория(опт)'!$B$6="без НДС"),1.2,"")))</f>
        <v>3970.688</v>
      </c>
      <c r="J6" s="178" t="n">
        <v>2893</v>
      </c>
      <c r="K6" s="91" t="n">
        <f aca="false">J6*(1-0.07)/(IF(AND('Категория(опт)'!$B$6="с НДС"),1,IF(AND('Категория(опт)'!$B$6="без НДС"),1.2,"")))</f>
        <v>2690.49</v>
      </c>
    </row>
    <row collapsed="false" customFormat="false" customHeight="true" hidden="false" ht="19.5" outlineLevel="0" r="7">
      <c r="A7" s="82" t="s">
        <v>134</v>
      </c>
      <c r="B7" s="176"/>
      <c r="C7" s="93" t="n">
        <v>140</v>
      </c>
      <c r="D7" s="159" t="n">
        <v>70</v>
      </c>
      <c r="E7" s="179" t="n">
        <v>7005</v>
      </c>
      <c r="F7" s="158" t="n">
        <f aca="false">ROUND(E7*(1+'Wildberries (РРЦ)'!$D$2),0)</f>
        <v>7005</v>
      </c>
      <c r="G7" s="87" t="n">
        <v>0.31</v>
      </c>
      <c r="H7" s="76" t="n">
        <f aca="false">F7*(1-G7)</f>
        <v>4833.45</v>
      </c>
      <c r="I7" s="151" t="n">
        <f aca="false">('Moms Love_опт  (2)'!D5*(1-'Moms Love_опт  (2)'!$F$1)*(1-'Moms Love_опт  (2)'!E5))/(IF(AND('Категория(опт)'!$B$6="с НДС"),1,IF(AND('Категория(опт)'!$B$6="без НДС"),1.2,"")))</f>
        <v>4266.024</v>
      </c>
      <c r="J7" s="178" t="n">
        <v>3108</v>
      </c>
      <c r="K7" s="91" t="n">
        <f aca="false">J7*(1-0.07)/(IF(AND('Категория(опт)'!$B$6="с НДС"),1,IF(AND('Категория(опт)'!$B$6="без НДС"),1.2,"")))</f>
        <v>2890.44</v>
      </c>
    </row>
    <row collapsed="false" customFormat="false" customHeight="true" hidden="false" ht="19.5" outlineLevel="0" r="8">
      <c r="A8" s="82"/>
      <c r="B8" s="176"/>
      <c r="C8" s="93" t="n">
        <v>145</v>
      </c>
      <c r="D8" s="159" t="n">
        <v>60</v>
      </c>
      <c r="E8" s="179" t="n">
        <v>6671</v>
      </c>
      <c r="F8" s="158" t="n">
        <f aca="false">ROUND(E8*(1+'Wildberries (РРЦ)'!$D$2),0)</f>
        <v>6671</v>
      </c>
      <c r="G8" s="87" t="n">
        <v>0.31</v>
      </c>
      <c r="H8" s="76" t="n">
        <f aca="false">F8*(1-G8)</f>
        <v>4602.99</v>
      </c>
      <c r="I8" s="151" t="n">
        <f aca="false">('Moms Love_опт  (2)'!D6*(1-'Moms Love_опт  (2)'!$F$1)*(1-'Moms Love_опт  (2)'!E6))/(IF(AND('Категория(опт)'!$B$6="с НДС"),1,IF(AND('Категория(опт)'!$B$6="без НДС"),1.2,"")))</f>
        <v>4061.808</v>
      </c>
      <c r="J8" s="178" t="n">
        <v>2958</v>
      </c>
      <c r="K8" s="91" t="n">
        <f aca="false">J8*(1-0.07)/(IF(AND('Категория(опт)'!$B$6="с НДС"),1,IF(AND('Категория(опт)'!$B$6="без НДС"),1.2,"")))</f>
        <v>2750.94</v>
      </c>
    </row>
    <row collapsed="false" customFormat="false" customHeight="true" hidden="false" ht="19.5" outlineLevel="0" r="9">
      <c r="A9" s="82" t="s">
        <v>135</v>
      </c>
      <c r="B9" s="176"/>
      <c r="C9" s="93" t="n">
        <v>150</v>
      </c>
      <c r="D9" s="159" t="n">
        <v>60</v>
      </c>
      <c r="E9" s="179" t="n">
        <v>6671</v>
      </c>
      <c r="F9" s="158" t="n">
        <f aca="false">ROUND(E9*(1+'Wildberries (РРЦ)'!$D$2),0)</f>
        <v>6671</v>
      </c>
      <c r="G9" s="87" t="n">
        <v>0.31</v>
      </c>
      <c r="H9" s="76" t="n">
        <f aca="false">F9*(1-G9)</f>
        <v>4602.99</v>
      </c>
      <c r="I9" s="151" t="n">
        <f aca="false">('Moms Love_опт  (2)'!D7*(1-'Moms Love_опт  (2)'!$F$1)*(1-'Moms Love_опт  (2)'!E7))/(IF(AND('Категория(опт)'!$B$6="с НДС"),1,IF(AND('Категория(опт)'!$B$6="без НДС"),1.2,"")))</f>
        <v>4061.808</v>
      </c>
      <c r="J9" s="178" t="n">
        <v>2958</v>
      </c>
      <c r="K9" s="91" t="n">
        <f aca="false">J9*(1-0.07)/(IF(AND('Категория(опт)'!$B$6="с НДС"),1,IF(AND('Категория(опт)'!$B$6="без НДС"),1.2,"")))</f>
        <v>2750.94</v>
      </c>
    </row>
    <row collapsed="false" customFormat="false" customHeight="true" hidden="false" ht="27.75" outlineLevel="0" r="10">
      <c r="A10" s="82" t="s">
        <v>136</v>
      </c>
      <c r="B10" s="176"/>
      <c r="C10" s="93" t="n">
        <v>160</v>
      </c>
      <c r="D10" s="159" t="n">
        <v>70</v>
      </c>
      <c r="E10" s="179" t="n">
        <v>7005</v>
      </c>
      <c r="F10" s="158" t="n">
        <f aca="false">ROUND(E10*(1+'Wildberries (РРЦ)'!$D$2),0)</f>
        <v>7005</v>
      </c>
      <c r="G10" s="87" t="n">
        <v>0.31</v>
      </c>
      <c r="H10" s="76" t="n">
        <f aca="false">F10*(1-G10)</f>
        <v>4833.45</v>
      </c>
      <c r="I10" s="151" t="n">
        <f aca="false">('Moms Love_опт  (2)'!D8*(1-'Moms Love_опт  (2)'!$F$1)*(1-'Moms Love_опт  (2)'!E8))/(IF(AND('Категория(опт)'!$B$6="с НДС"),1,IF(AND('Категория(опт)'!$B$6="без НДС"),1.2,"")))</f>
        <v>4266.024</v>
      </c>
      <c r="J10" s="178" t="n">
        <v>3108</v>
      </c>
      <c r="K10" s="91" t="n">
        <f aca="false">J10*(1-0.07)/(IF(AND('Категория(опт)'!$B$6="с НДС"),1,IF(AND('Категория(опт)'!$B$6="без НДС"),1.2,"")))</f>
        <v>2890.44</v>
      </c>
    </row>
    <row collapsed="false" customFormat="false" customHeight="true" hidden="false" ht="19.5" outlineLevel="0" r="11">
      <c r="A11" s="82"/>
      <c r="B11" s="176"/>
      <c r="C11" s="93" t="n">
        <v>175</v>
      </c>
      <c r="D11" s="159" t="n">
        <v>75</v>
      </c>
      <c r="E11" s="179" t="n">
        <v>7005</v>
      </c>
      <c r="F11" s="158" t="n">
        <f aca="false">ROUND(E11*(1+'Wildberries (РРЦ)'!$D$2),0)</f>
        <v>7005</v>
      </c>
      <c r="G11" s="87" t="n">
        <v>0.31</v>
      </c>
      <c r="H11" s="76" t="n">
        <f aca="false">F11*(1-G11)</f>
        <v>4833.45</v>
      </c>
      <c r="I11" s="151" t="n">
        <f aca="false">('Moms Love_опт  (2)'!D9*(1-'Moms Love_опт  (2)'!$F$1)*(1-'Moms Love_опт  (2)'!E9))/(IF(AND('Категория(опт)'!$B$6="с НДС"),1,IF(AND('Категория(опт)'!$B$6="без НДС"),1.2,"")))</f>
        <v>4266.024</v>
      </c>
      <c r="J11" s="178" t="n">
        <v>3108</v>
      </c>
      <c r="K11" s="91" t="n">
        <f aca="false">J11*(1-0.07)/(IF(AND('Категория(опт)'!$B$6="с НДС"),1,IF(AND('Категория(опт)'!$B$6="без НДС"),1.2,"")))</f>
        <v>2890.44</v>
      </c>
    </row>
    <row collapsed="false" customFormat="false" customHeight="true" hidden="false" ht="78.6" outlineLevel="0" r="12">
      <c r="A12" s="82" t="s">
        <v>91</v>
      </c>
      <c r="B12" s="176"/>
      <c r="C12" s="93" t="s">
        <v>137</v>
      </c>
      <c r="D12" s="159" t="n">
        <v>80</v>
      </c>
      <c r="E12" s="179" t="n">
        <v>7163</v>
      </c>
      <c r="F12" s="158" t="n">
        <f aca="false">ROUND(E12*(1+'Wildberries (РРЦ)'!$D$2),0)</f>
        <v>7163</v>
      </c>
      <c r="G12" s="87" t="n">
        <v>0.31</v>
      </c>
      <c r="H12" s="76" t="n">
        <f aca="false">F12*(1-G12)</f>
        <v>4942.47</v>
      </c>
      <c r="I12" s="151" t="n">
        <f aca="false">('Moms Love_опт  (2)'!D10*(1-'Moms Love_опт  (2)'!$F$1)*(1-'Moms Love_опт  (2)'!E10))/(IF(AND('Категория(опт)'!$B$6="с НДС"),1,IF(AND('Категория(опт)'!$B$6="без НДС"),1.2,"")))</f>
        <v>4367.864</v>
      </c>
      <c r="J12" s="178" t="n">
        <v>3183</v>
      </c>
      <c r="K12" s="91" t="n">
        <f aca="false">J12*(1-0.07)/(IF(AND('Категория(опт)'!$B$6="с НДС"),1,IF(AND('Категория(опт)'!$B$6="без НДС"),1.2,"")))</f>
        <v>2960.19</v>
      </c>
    </row>
    <row collapsed="false" customFormat="false" customHeight="true" hidden="false" ht="61.8" outlineLevel="0" r="13">
      <c r="A13" s="117"/>
      <c r="B13" s="176"/>
      <c r="C13" s="93" t="s">
        <v>138</v>
      </c>
      <c r="D13" s="159" t="n">
        <v>90</v>
      </c>
      <c r="E13" s="179" t="n">
        <v>7672</v>
      </c>
      <c r="F13" s="158" t="n">
        <f aca="false">ROUND(E13*(1+'Wildberries (РРЦ)'!$D$2),0)</f>
        <v>7672</v>
      </c>
      <c r="G13" s="87" t="n">
        <v>0.31</v>
      </c>
      <c r="H13" s="76" t="n">
        <f aca="false">F13*(1-G13)</f>
        <v>5293.68</v>
      </c>
      <c r="I13" s="151" t="n">
        <f aca="false">('Moms Love_опт  (2)'!D11*(1-'Moms Love_опт  (2)'!$F$1)*(1-'Moms Love_опт  (2)'!E11))/(IF(AND('Категория(опт)'!$B$6="с НДС"),1,IF(AND('Категория(опт)'!$B$6="без НДС"),1.2,"")))</f>
        <v>4672.848</v>
      </c>
      <c r="J13" s="178" t="n">
        <v>3405</v>
      </c>
      <c r="K13" s="91" t="n">
        <f aca="false">J13*(1-0.07)/(IF(AND('Категория(опт)'!$B$6="с НДС"),1,IF(AND('Категория(опт)'!$B$6="без НДС"),1.2,"")))</f>
        <v>3166.65</v>
      </c>
    </row>
    <row collapsed="false" customFormat="false" customHeight="true" hidden="false" ht="53.25" outlineLevel="0" r="14">
      <c r="A14" s="56" t="s">
        <v>139</v>
      </c>
      <c r="B14" s="57" t="s">
        <v>70</v>
      </c>
      <c r="C14" s="136" t="s">
        <v>71</v>
      </c>
      <c r="D14" s="136"/>
      <c r="E14" s="58" t="s">
        <v>72</v>
      </c>
      <c r="F14" s="58" t="s">
        <v>72</v>
      </c>
      <c r="G14" s="60" t="s">
        <v>73</v>
      </c>
      <c r="H14" s="61" t="s">
        <v>74</v>
      </c>
      <c r="I14" s="140" t="s">
        <v>75</v>
      </c>
      <c r="J14" s="140" t="s">
        <v>75</v>
      </c>
      <c r="K14" s="140" t="s">
        <v>75</v>
      </c>
      <c r="L14" s="114" t="s">
        <v>85</v>
      </c>
    </row>
    <row collapsed="false" customFormat="false" customHeight="true" hidden="false" ht="19.5" outlineLevel="0" r="15">
      <c r="A15" s="82"/>
      <c r="B15" s="176" t="s">
        <v>140</v>
      </c>
      <c r="C15" s="85" t="n">
        <v>120</v>
      </c>
      <c r="D15" s="85" t="n">
        <v>60</v>
      </c>
      <c r="E15" s="177" t="n">
        <v>6671</v>
      </c>
      <c r="F15" s="151" t="n">
        <f aca="false">ROUND(E15*(1+'Wildberries (РРЦ)'!$D$2),0)</f>
        <v>6671</v>
      </c>
      <c r="G15" s="87" t="n">
        <v>0.31</v>
      </c>
      <c r="H15" s="86" t="n">
        <f aca="false">F15*(1-G15)</f>
        <v>4602.99</v>
      </c>
      <c r="I15" s="151" t="n">
        <f aca="false">('Moms Love_опт  (2)'!D13*(1-'Moms Love_опт  (2)'!$F$12)*(1-'Moms Love_опт  (2)'!E13))/(IF(AND('Категория(опт)'!$B$6="с НДС"),1,IF(AND('Категория(опт)'!$B$6="без НДС"),1.2,"")))</f>
        <v>4067.96</v>
      </c>
      <c r="J15" s="178" t="n">
        <v>2957</v>
      </c>
      <c r="K15" s="91" t="n">
        <f aca="false">J15/(IF(AND('Категория(опт)'!$B$6="с НДС"),1,IF(AND('Категория(опт)'!$B$6="без НДС"),1.2,"")))</f>
        <v>2957</v>
      </c>
    </row>
    <row collapsed="false" customFormat="false" customHeight="true" hidden="false" ht="19.5" outlineLevel="0" r="16">
      <c r="A16" s="82"/>
      <c r="B16" s="176"/>
      <c r="C16" s="93" t="n">
        <v>120</v>
      </c>
      <c r="D16" s="93" t="n">
        <v>65</v>
      </c>
      <c r="E16" s="179" t="n">
        <v>7498</v>
      </c>
      <c r="F16" s="158" t="n">
        <f aca="false">ROUND(E16*(1+'Wildberries (РРЦ)'!$D$2),0)</f>
        <v>7498</v>
      </c>
      <c r="G16" s="87" t="n">
        <v>0.31</v>
      </c>
      <c r="H16" s="76" t="n">
        <f aca="false">F16*(1-G16)</f>
        <v>5173.62</v>
      </c>
      <c r="I16" s="151" t="n">
        <f aca="false">('Moms Love_опт  (2)'!D14*(1-'Moms Love_опт  (2)'!$F$12)*(1-'Moms Love_опт  (2)'!E14))/(IF(AND('Категория(опт)'!$B$6="с НДС"),1,IF(AND('Категория(опт)'!$B$6="без НДС"),1.2,"")))</f>
        <v>4577.04</v>
      </c>
      <c r="J16" s="178" t="n">
        <v>3329</v>
      </c>
      <c r="K16" s="91" t="n">
        <f aca="false">J16/(IF(AND('Категория(опт)'!$B$6="с НДС"),1,IF(AND('Категория(опт)'!$B$6="без НДС"),1.2,"")))</f>
        <v>3329</v>
      </c>
    </row>
    <row collapsed="false" customFormat="false" customHeight="true" hidden="false" ht="19.5" outlineLevel="0" r="17">
      <c r="A17" s="82" t="s">
        <v>141</v>
      </c>
      <c r="B17" s="176"/>
      <c r="C17" s="93" t="n">
        <v>125</v>
      </c>
      <c r="D17" s="93" t="n">
        <v>65</v>
      </c>
      <c r="E17" s="179" t="n">
        <v>7498</v>
      </c>
      <c r="F17" s="158" t="n">
        <f aca="false">ROUND(E17*(1+'Wildberries (РРЦ)'!$D$2),0)</f>
        <v>7498</v>
      </c>
      <c r="G17" s="87" t="n">
        <v>0.31</v>
      </c>
      <c r="H17" s="76" t="n">
        <f aca="false">F17*(1-G17)</f>
        <v>5173.62</v>
      </c>
      <c r="I17" s="151" t="n">
        <f aca="false">('Moms Love_опт  (2)'!D15*(1-'Moms Love_опт  (2)'!$F$12)*(1-'Moms Love_опт  (2)'!E15))/(IF(AND('Категория(опт)'!$B$6="с НДС"),1,IF(AND('Категория(опт)'!$B$6="без НДС"),1.2,"")))</f>
        <v>4577.04</v>
      </c>
      <c r="J17" s="178" t="n">
        <v>3329</v>
      </c>
      <c r="K17" s="91" t="n">
        <f aca="false">J17/(IF(AND('Категория(опт)'!$B$6="с НДС"),1,IF(AND('Категория(опт)'!$B$6="без НДС"),1.2,"")))</f>
        <v>3329</v>
      </c>
    </row>
    <row collapsed="false" customFormat="false" customHeight="true" hidden="false" ht="19.5" outlineLevel="0" r="18">
      <c r="A18" s="82" t="s">
        <v>142</v>
      </c>
      <c r="B18" s="176"/>
      <c r="C18" s="93" t="n">
        <v>140</v>
      </c>
      <c r="D18" s="159" t="n">
        <v>70</v>
      </c>
      <c r="E18" s="179" t="n">
        <v>9010</v>
      </c>
      <c r="F18" s="158" t="n">
        <f aca="false">ROUND(E18*(1+'Wildberries (РРЦ)'!$D$2),0)</f>
        <v>9010</v>
      </c>
      <c r="G18" s="87" t="n">
        <v>0.31</v>
      </c>
      <c r="H18" s="76" t="n">
        <f aca="false">F18*(1-G18)</f>
        <v>6216.9</v>
      </c>
      <c r="I18" s="151" t="n">
        <f aca="false">('Moms Love_опт  (2)'!D16*(1-'Moms Love_опт  (2)'!$F$12)*(1-'Moms Love_опт  (2)'!E16))/(IF(AND('Категория(опт)'!$B$6="с НДС"),1,IF(AND('Категория(опт)'!$B$6="без НДС"),1.2,"")))</f>
        <v>5494.32</v>
      </c>
      <c r="J18" s="178" t="n">
        <v>3996</v>
      </c>
      <c r="K18" s="91" t="n">
        <f aca="false">J18/(IF(AND('Категория(опт)'!$B$6="с НДС"),1,IF(AND('Категория(опт)'!$B$6="без НДС"),1.2,"")))</f>
        <v>3996</v>
      </c>
    </row>
    <row collapsed="false" customFormat="false" customHeight="true" hidden="false" ht="19.5" outlineLevel="0" r="19">
      <c r="A19" s="82"/>
      <c r="B19" s="176"/>
      <c r="C19" s="93" t="n">
        <v>145</v>
      </c>
      <c r="D19" s="159" t="n">
        <v>60</v>
      </c>
      <c r="E19" s="179" t="n">
        <v>8007</v>
      </c>
      <c r="F19" s="158" t="n">
        <f aca="false">ROUND(E19*(1+'Wildberries (РРЦ)'!$D$2),0)</f>
        <v>8007</v>
      </c>
      <c r="G19" s="87" t="n">
        <v>0.31</v>
      </c>
      <c r="H19" s="76" t="n">
        <f aca="false">F19*(1-G19)</f>
        <v>5524.83</v>
      </c>
      <c r="I19" s="151" t="n">
        <f aca="false">('Moms Love_опт  (2)'!D17*(1-'Moms Love_опт  (2)'!$F$12)*(1-'Moms Love_опт  (2)'!E17))/(IF(AND('Категория(опт)'!$B$6="с НДС"),1,IF(AND('Категория(опт)'!$B$6="без НДС"),1.2,"")))</f>
        <v>4882.8</v>
      </c>
      <c r="J19" s="178" t="n">
        <v>3552</v>
      </c>
      <c r="K19" s="91" t="n">
        <f aca="false">J19/(IF(AND('Категория(опт)'!$B$6="с НДС"),1,IF(AND('Категория(опт)'!$B$6="без НДС"),1.2,"")))</f>
        <v>3552</v>
      </c>
    </row>
    <row collapsed="false" customFormat="false" customHeight="true" hidden="false" ht="19.5" outlineLevel="0" r="20">
      <c r="A20" s="82" t="s">
        <v>143</v>
      </c>
      <c r="B20" s="176"/>
      <c r="C20" s="93" t="n">
        <v>150</v>
      </c>
      <c r="D20" s="159" t="n">
        <v>60</v>
      </c>
      <c r="E20" s="179" t="n">
        <v>8007</v>
      </c>
      <c r="F20" s="158" t="n">
        <f aca="false">ROUND(E20*(1+'Wildberries (РРЦ)'!$D$2),0)</f>
        <v>8007</v>
      </c>
      <c r="G20" s="87" t="n">
        <v>0.31</v>
      </c>
      <c r="H20" s="76" t="n">
        <f aca="false">F20*(1-G20)</f>
        <v>5524.83</v>
      </c>
      <c r="I20" s="151" t="n">
        <f aca="false">('Moms Love_опт  (2)'!D18*(1-'Moms Love_опт  (2)'!$F$12)*(1-'Moms Love_опт  (2)'!E18))/(IF(AND('Категория(опт)'!$B$6="с НДС"),1,IF(AND('Категория(опт)'!$B$6="без НДС"),1.2,"")))</f>
        <v>4882.8</v>
      </c>
      <c r="J20" s="178" t="n">
        <v>3552</v>
      </c>
      <c r="K20" s="91" t="n">
        <f aca="false">J20/(IF(AND('Категория(опт)'!$B$6="с НДС"),1,IF(AND('Категория(опт)'!$B$6="без НДС"),1.2,"")))</f>
        <v>3552</v>
      </c>
    </row>
    <row collapsed="false" customFormat="false" customHeight="true" hidden="false" ht="27.75" outlineLevel="0" r="21">
      <c r="A21" s="82" t="s">
        <v>144</v>
      </c>
      <c r="B21" s="176"/>
      <c r="C21" s="93" t="n">
        <v>160</v>
      </c>
      <c r="D21" s="159" t="n">
        <v>70</v>
      </c>
      <c r="E21" s="179" t="n">
        <v>9010</v>
      </c>
      <c r="F21" s="158" t="n">
        <f aca="false">ROUND(E21*(1+'Wildberries (РРЦ)'!$D$2),0)</f>
        <v>9010</v>
      </c>
      <c r="G21" s="87" t="n">
        <v>0.31</v>
      </c>
      <c r="H21" s="76" t="n">
        <f aca="false">F21*(1-G21)</f>
        <v>6216.9</v>
      </c>
      <c r="I21" s="151" t="n">
        <f aca="false">('Moms Love_опт  (2)'!D19*(1-'Moms Love_опт  (2)'!$F$12)*(1-'Moms Love_опт  (2)'!E19))/(IF(AND('Категория(опт)'!$B$6="с НДС"),1,IF(AND('Категория(опт)'!$B$6="без НДС"),1.2,"")))</f>
        <v>5494.32</v>
      </c>
      <c r="J21" s="178" t="n">
        <v>3996</v>
      </c>
      <c r="K21" s="91" t="n">
        <f aca="false">J21/(IF(AND('Категория(опт)'!$B$6="с НДС"),1,IF(AND('Категория(опт)'!$B$6="без НДС"),1.2,"")))</f>
        <v>3996</v>
      </c>
    </row>
    <row collapsed="false" customFormat="false" customHeight="true" hidden="false" ht="19.5" outlineLevel="0" r="22">
      <c r="A22" s="82"/>
      <c r="B22" s="176"/>
      <c r="C22" s="93" t="n">
        <v>175</v>
      </c>
      <c r="D22" s="159" t="n">
        <v>75</v>
      </c>
      <c r="E22" s="179" t="n">
        <v>9010</v>
      </c>
      <c r="F22" s="158" t="n">
        <f aca="false">ROUND(E22*(1+'Wildberries (РРЦ)'!$D$2),0)</f>
        <v>9010</v>
      </c>
      <c r="G22" s="87" t="n">
        <v>0.31</v>
      </c>
      <c r="H22" s="76" t="n">
        <f aca="false">F22*(1-G22)</f>
        <v>6216.9</v>
      </c>
      <c r="I22" s="151" t="n">
        <f aca="false">('Moms Love_опт  (2)'!D20*(1-'Moms Love_опт  (2)'!$F$12)*(1-'Moms Love_опт  (2)'!E20))/(IF(AND('Категория(опт)'!$B$6="с НДС"),1,IF(AND('Категория(опт)'!$B$6="без НДС"),1.2,"")))</f>
        <v>5494.32</v>
      </c>
      <c r="J22" s="178" t="n">
        <v>3996</v>
      </c>
      <c r="K22" s="91" t="n">
        <f aca="false">J22/(IF(AND('Категория(опт)'!$B$6="с НДС"),1,IF(AND('Категория(опт)'!$B$6="без НДС"),1.2,"")))</f>
        <v>3996</v>
      </c>
    </row>
    <row collapsed="false" customFormat="false" customHeight="true" hidden="false" ht="78" outlineLevel="0" r="23">
      <c r="A23" s="82" t="s">
        <v>98</v>
      </c>
      <c r="B23" s="176"/>
      <c r="C23" s="93" t="s">
        <v>137</v>
      </c>
      <c r="D23" s="159" t="n">
        <v>80</v>
      </c>
      <c r="E23" s="179" t="n">
        <v>10012</v>
      </c>
      <c r="F23" s="158" t="n">
        <f aca="false">ROUND(E23*(1+'Wildberries (РРЦ)'!$D$2),0)</f>
        <v>10012</v>
      </c>
      <c r="G23" s="87" t="n">
        <v>0.31</v>
      </c>
      <c r="H23" s="76" t="n">
        <f aca="false">F23*(1-G23)</f>
        <v>6908.28</v>
      </c>
      <c r="I23" s="151" t="n">
        <f aca="false">('Moms Love_опт  (2)'!D21*(1-'Moms Love_опт  (2)'!$F$12)*(1-'Moms Love_опт  (2)'!E21))/(IF(AND('Категория(опт)'!$B$6="с НДС"),1,IF(AND('Категория(опт)'!$B$6="без НДС"),1.2,"")))</f>
        <v>6106.36</v>
      </c>
      <c r="J23" s="178" t="n">
        <v>4440</v>
      </c>
      <c r="K23" s="91" t="n">
        <f aca="false">J23/(IF(AND('Категория(опт)'!$B$6="с НДС"),1,IF(AND('Категория(опт)'!$B$6="без НДС"),1.2,"")))</f>
        <v>4440</v>
      </c>
    </row>
    <row collapsed="false" customFormat="false" customHeight="true" hidden="false" ht="61.8" outlineLevel="0" r="24">
      <c r="A24" s="117"/>
      <c r="B24" s="176"/>
      <c r="C24" s="93" t="s">
        <v>138</v>
      </c>
      <c r="D24" s="159" t="n">
        <v>90</v>
      </c>
      <c r="E24" s="179" t="n">
        <v>11016</v>
      </c>
      <c r="F24" s="158" t="n">
        <f aca="false">ROUND(E24*(1+'Wildberries (РРЦ)'!$D$2),0)</f>
        <v>11016</v>
      </c>
      <c r="G24" s="87" t="n">
        <v>0.31</v>
      </c>
      <c r="H24" s="76" t="n">
        <f aca="false">F24*(1-G24)</f>
        <v>7601.04</v>
      </c>
      <c r="I24" s="151" t="n">
        <f aca="false">('Moms Love_опт  (2)'!D22*(1-'Moms Love_опт  (2)'!$F$12)*(1-'Moms Love_опт  (2)'!E22))/(IF(AND('Категория(опт)'!$B$6="с НДС"),1,IF(AND('Категория(опт)'!$B$6="без НДС"),1.2,"")))</f>
        <v>6718.4</v>
      </c>
      <c r="J24" s="178" t="n">
        <v>4887</v>
      </c>
      <c r="K24" s="91" t="n">
        <f aca="false">J24/(IF(AND('Категория(опт)'!$B$6="с НДС"),1,IF(AND('Категория(опт)'!$B$6="без НДС"),1.2,"")))</f>
        <v>4887</v>
      </c>
    </row>
    <row collapsed="false" customFormat="false" customHeight="true" hidden="false" ht="53.25" outlineLevel="0" r="25">
      <c r="A25" s="56" t="s">
        <v>145</v>
      </c>
      <c r="B25" s="57" t="s">
        <v>70</v>
      </c>
      <c r="C25" s="136" t="s">
        <v>71</v>
      </c>
      <c r="D25" s="136"/>
      <c r="E25" s="58" t="s">
        <v>72</v>
      </c>
      <c r="F25" s="58" t="s">
        <v>72</v>
      </c>
      <c r="G25" s="60" t="s">
        <v>73</v>
      </c>
      <c r="H25" s="61" t="s">
        <v>74</v>
      </c>
      <c r="I25" s="140" t="s">
        <v>75</v>
      </c>
      <c r="J25" s="140" t="s">
        <v>75</v>
      </c>
      <c r="K25" s="140" t="s">
        <v>75</v>
      </c>
    </row>
    <row collapsed="false" customFormat="false" customHeight="true" hidden="false" ht="19.5" outlineLevel="0" r="26">
      <c r="A26" s="82"/>
      <c r="B26" s="176" t="s">
        <v>146</v>
      </c>
      <c r="C26" s="85" t="n">
        <v>120</v>
      </c>
      <c r="D26" s="85" t="n">
        <v>60</v>
      </c>
      <c r="E26" s="177" t="n">
        <v>8340</v>
      </c>
      <c r="F26" s="151" t="n">
        <f aca="false">ROUND(E26*(1+'Wildberries (РРЦ)'!$D$2),0)</f>
        <v>8340</v>
      </c>
      <c r="G26" s="87" t="n">
        <v>0.31</v>
      </c>
      <c r="H26" s="86" t="n">
        <f aca="false">F26*(1-G26)</f>
        <v>5754.6</v>
      </c>
      <c r="I26" s="151" t="n">
        <f aca="false">('Moms Love_опт  (2)'!D24*(1-'Moms Love_опт  (2)'!$F$12)*(1-'Moms Love_опт  (2)'!E24))/(IF(AND('Категория(опт)'!$B$6="с НДС"),1,IF(AND('Категория(опт)'!$B$6="без НДС"),1.2,"")))</f>
        <v>5087.68</v>
      </c>
      <c r="J26" s="178" t="n">
        <v>3700</v>
      </c>
      <c r="K26" s="91" t="n">
        <f aca="false">J26*(1-0.07)/(IF(AND('Категория(опт)'!$B$6="с НДС"),1,IF(AND('Категория(опт)'!$B$6="без НДС"),1.2,"")))</f>
        <v>3441</v>
      </c>
    </row>
    <row collapsed="false" customFormat="false" customHeight="true" hidden="false" ht="19.5" outlineLevel="0" r="27">
      <c r="A27" s="82"/>
      <c r="B27" s="176"/>
      <c r="C27" s="93" t="n">
        <v>120</v>
      </c>
      <c r="D27" s="93" t="n">
        <v>65</v>
      </c>
      <c r="E27" s="179" t="n">
        <v>8836</v>
      </c>
      <c r="F27" s="158" t="n">
        <f aca="false">ROUND(E27*(1+'Wildberries (РРЦ)'!$D$2),0)</f>
        <v>8836</v>
      </c>
      <c r="G27" s="87" t="n">
        <v>0.31</v>
      </c>
      <c r="H27" s="76" t="n">
        <f aca="false">F27*(1-G27)</f>
        <v>6096.84</v>
      </c>
      <c r="I27" s="151" t="n">
        <f aca="false">('Moms Love_опт  (2)'!D25*(1-'Moms Love_опт  (2)'!$F$12)*(1-'Moms Love_опт  (2)'!E25))/(IF(AND('Категория(опт)'!$B$6="с НДС"),1,IF(AND('Категория(опт)'!$B$6="без НДС"),1.2,"")))</f>
        <v>5393.44</v>
      </c>
      <c r="J27" s="178" t="n">
        <v>3923</v>
      </c>
      <c r="K27" s="91" t="n">
        <f aca="false">J27*(1-0.07)/(IF(AND('Категория(опт)'!$B$6="с НДС"),1,IF(AND('Категория(опт)'!$B$6="без НДС"),1.2,"")))</f>
        <v>3648.39</v>
      </c>
    </row>
    <row collapsed="false" customFormat="false" customHeight="true" hidden="false" ht="19.5" outlineLevel="0" r="28">
      <c r="A28" s="82" t="s">
        <v>86</v>
      </c>
      <c r="B28" s="176"/>
      <c r="C28" s="93" t="n">
        <v>125</v>
      </c>
      <c r="D28" s="93" t="n">
        <v>65</v>
      </c>
      <c r="E28" s="179" t="n">
        <v>8836</v>
      </c>
      <c r="F28" s="158" t="n">
        <f aca="false">ROUND(E28*(1+'Wildberries (РРЦ)'!$D$2),0)</f>
        <v>8836</v>
      </c>
      <c r="G28" s="87" t="n">
        <v>0.31</v>
      </c>
      <c r="H28" s="76" t="n">
        <f aca="false">F28*(1-G28)</f>
        <v>6096.84</v>
      </c>
      <c r="I28" s="151" t="n">
        <f aca="false">('Moms Love_опт  (2)'!D26*(1-'Moms Love_опт  (2)'!$F$12)*(1-'Moms Love_опт  (2)'!E26))/(IF(AND('Категория(опт)'!$B$6="с НДС"),1,IF(AND('Категория(опт)'!$B$6="без НДС"),1.2,"")))</f>
        <v>5393.44</v>
      </c>
      <c r="J28" s="178" t="n">
        <v>3923</v>
      </c>
      <c r="K28" s="91" t="n">
        <f aca="false">J28*(1-0.07)/(IF(AND('Категория(опт)'!$B$6="с НДС"),1,IF(AND('Категория(опт)'!$B$6="без НДС"),1.2,"")))</f>
        <v>3648.39</v>
      </c>
    </row>
    <row collapsed="false" customFormat="false" customHeight="true" hidden="false" ht="19.5" outlineLevel="0" r="29">
      <c r="A29" s="82" t="s">
        <v>147</v>
      </c>
      <c r="B29" s="176"/>
      <c r="C29" s="93" t="n">
        <v>140</v>
      </c>
      <c r="D29" s="159" t="n">
        <v>70</v>
      </c>
      <c r="E29" s="179" t="n">
        <v>10012</v>
      </c>
      <c r="F29" s="158" t="n">
        <f aca="false">ROUND(E29*(1+'Wildberries (РРЦ)'!$D$2),0)</f>
        <v>10012</v>
      </c>
      <c r="G29" s="87" t="n">
        <v>0.31</v>
      </c>
      <c r="H29" s="76" t="n">
        <f aca="false">F29*(1-G29)</f>
        <v>6908.28</v>
      </c>
      <c r="I29" s="151" t="n">
        <f aca="false">('Moms Love_опт  (2)'!D27*(1-'Moms Love_опт  (2)'!$F$12)*(1-'Moms Love_опт  (2)'!E27))/(IF(AND('Категория(опт)'!$B$6="с НДС"),1,IF(AND('Категория(опт)'!$B$6="без НДС"),1.2,"")))</f>
        <v>6106.36</v>
      </c>
      <c r="J29" s="178" t="n">
        <v>4440</v>
      </c>
      <c r="K29" s="91" t="n">
        <f aca="false">J29*(1-0.07)/(IF(AND('Категория(опт)'!$B$6="с НДС"),1,IF(AND('Категория(опт)'!$B$6="без НДС"),1.2,"")))</f>
        <v>4129.2</v>
      </c>
    </row>
    <row collapsed="false" customFormat="false" customHeight="true" hidden="false" ht="19.5" outlineLevel="0" r="30">
      <c r="A30" s="82"/>
      <c r="B30" s="176"/>
      <c r="C30" s="93" t="n">
        <v>145</v>
      </c>
      <c r="D30" s="159" t="n">
        <v>60</v>
      </c>
      <c r="E30" s="179" t="n">
        <v>9678</v>
      </c>
      <c r="F30" s="158" t="n">
        <f aca="false">ROUND(E30*(1+'Wildberries (РРЦ)'!$D$2),0)</f>
        <v>9678</v>
      </c>
      <c r="G30" s="87" t="n">
        <v>0.31</v>
      </c>
      <c r="H30" s="76" t="n">
        <f aca="false">F30*(1-G30)</f>
        <v>6677.82</v>
      </c>
      <c r="I30" s="151" t="n">
        <f aca="false">('Moms Love_опт  (2)'!D28*(1-'Moms Love_опт  (2)'!$F$12)*(1-'Moms Love_опт  (2)'!E28))/(IF(AND('Категория(опт)'!$B$6="с НДС"),1,IF(AND('Категория(опт)'!$B$6="без НДС"),1.2,"")))</f>
        <v>5903.56</v>
      </c>
      <c r="J30" s="178" t="n">
        <v>4293</v>
      </c>
      <c r="K30" s="91" t="n">
        <f aca="false">J30*(1-0.07)/(IF(AND('Категория(опт)'!$B$6="с НДС"),1,IF(AND('Категория(опт)'!$B$6="без НДС"),1.2,"")))</f>
        <v>3992.49</v>
      </c>
    </row>
    <row collapsed="false" customFormat="false" customHeight="true" hidden="false" ht="19.5" outlineLevel="0" r="31">
      <c r="A31" s="82" t="s">
        <v>135</v>
      </c>
      <c r="B31" s="176"/>
      <c r="C31" s="93" t="n">
        <v>150</v>
      </c>
      <c r="D31" s="159" t="n">
        <v>60</v>
      </c>
      <c r="E31" s="179" t="n">
        <v>9678</v>
      </c>
      <c r="F31" s="158" t="n">
        <f aca="false">ROUND(E31*(1+'Wildberries (РРЦ)'!$D$2),0)</f>
        <v>9678</v>
      </c>
      <c r="G31" s="87" t="n">
        <v>0.31</v>
      </c>
      <c r="H31" s="76" t="n">
        <f aca="false">F31*(1-G31)</f>
        <v>6677.82</v>
      </c>
      <c r="I31" s="151" t="n">
        <f aca="false">('Moms Love_опт  (2)'!D29*(1-'Moms Love_опт  (2)'!$F$12)*(1-'Moms Love_опт  (2)'!E29))/(IF(AND('Категория(опт)'!$B$6="с НДС"),1,IF(AND('Категория(опт)'!$B$6="без НДС"),1.2,"")))</f>
        <v>5903.56</v>
      </c>
      <c r="J31" s="178" t="n">
        <v>4293</v>
      </c>
      <c r="K31" s="91" t="n">
        <f aca="false">J31*(1-0.07)/(IF(AND('Категория(опт)'!$B$6="с НДС"),1,IF(AND('Категория(опт)'!$B$6="без НДС"),1.2,"")))</f>
        <v>3992.49</v>
      </c>
    </row>
    <row collapsed="false" customFormat="false" customHeight="true" hidden="false" ht="27.75" outlineLevel="0" r="32">
      <c r="A32" s="82" t="s">
        <v>136</v>
      </c>
      <c r="B32" s="176"/>
      <c r="C32" s="93" t="n">
        <v>160</v>
      </c>
      <c r="D32" s="159" t="n">
        <v>70</v>
      </c>
      <c r="E32" s="179" t="n">
        <v>11684</v>
      </c>
      <c r="F32" s="158" t="n">
        <f aca="false">ROUND(E32*(1+'Wildberries (РРЦ)'!$D$2),0)</f>
        <v>11684</v>
      </c>
      <c r="G32" s="87" t="n">
        <v>0.31</v>
      </c>
      <c r="H32" s="76" t="n">
        <f aca="false">F32*(1-G32)</f>
        <v>8061.96</v>
      </c>
      <c r="I32" s="151" t="n">
        <f aca="false">('Moms Love_опт  (2)'!D30*(1-'Moms Love_опт  (2)'!$F$12)*(1-'Moms Love_опт  (2)'!E30))/(IF(AND('Категория(опт)'!$B$6="с НДС"),1,IF(AND('Категория(опт)'!$B$6="без НДС"),1.2,"")))</f>
        <v>7125.56</v>
      </c>
      <c r="J32" s="178" t="n">
        <v>5183</v>
      </c>
      <c r="K32" s="91" t="n">
        <f aca="false">J32*(1-0.07)/(IF(AND('Категория(опт)'!$B$6="с НДС"),1,IF(AND('Категория(опт)'!$B$6="без НДС"),1.2,"")))</f>
        <v>4820.19</v>
      </c>
    </row>
    <row collapsed="false" customFormat="false" customHeight="true" hidden="false" ht="19.5" outlineLevel="0" r="33">
      <c r="A33" s="82"/>
      <c r="B33" s="176"/>
      <c r="C33" s="93" t="n">
        <v>175</v>
      </c>
      <c r="D33" s="159" t="n">
        <v>75</v>
      </c>
      <c r="E33" s="179" t="n">
        <v>11684</v>
      </c>
      <c r="F33" s="158" t="n">
        <f aca="false">ROUND(E33*(1+'Wildberries (РРЦ)'!$D$2),0)</f>
        <v>11684</v>
      </c>
      <c r="G33" s="87" t="n">
        <v>0.31</v>
      </c>
      <c r="H33" s="76" t="n">
        <f aca="false">F33*(1-G33)</f>
        <v>8061.96</v>
      </c>
      <c r="I33" s="151" t="n">
        <f aca="false">('Moms Love_опт  (2)'!D31*(1-'Moms Love_опт  (2)'!$F$12)*(1-'Moms Love_опт  (2)'!E31))/(IF(AND('Категория(опт)'!$B$6="с НДС"),1,IF(AND('Категория(опт)'!$B$6="без НДС"),1.2,"")))</f>
        <v>7125.56</v>
      </c>
      <c r="J33" s="178" t="n">
        <v>5183</v>
      </c>
      <c r="K33" s="91" t="n">
        <f aca="false">J33*(1-0.07)/(IF(AND('Категория(опт)'!$B$6="с НДС"),1,IF(AND('Категория(опт)'!$B$6="без НДС"),1.2,"")))</f>
        <v>4820.19</v>
      </c>
    </row>
    <row collapsed="false" customFormat="false" customHeight="true" hidden="false" ht="78" outlineLevel="0" r="34">
      <c r="A34" s="82" t="s">
        <v>83</v>
      </c>
      <c r="B34" s="176"/>
      <c r="C34" s="93" t="s">
        <v>137</v>
      </c>
      <c r="D34" s="159" t="n">
        <v>80</v>
      </c>
      <c r="E34" s="179" t="n">
        <v>12847</v>
      </c>
      <c r="F34" s="158" t="n">
        <f aca="false">ROUND(E34*(1+'Wildberries (РРЦ)'!$D$2),0)</f>
        <v>12847</v>
      </c>
      <c r="G34" s="87" t="n">
        <v>0.31</v>
      </c>
      <c r="H34" s="76" t="n">
        <f aca="false">F34*(1-G34)</f>
        <v>8864.43</v>
      </c>
      <c r="I34" s="151" t="n">
        <f aca="false">('Moms Love_опт  (2)'!D32*(1-'Moms Love_опт  (2)'!$F$12)*(1-'Moms Love_опт  (2)'!E32))/(IF(AND('Категория(опт)'!$B$6="с НДС"),1,IF(AND('Категория(опт)'!$B$6="без НДС"),1.2,"")))</f>
        <v>7840.04</v>
      </c>
      <c r="J34" s="178" t="n">
        <v>5702</v>
      </c>
      <c r="K34" s="91" t="n">
        <f aca="false">J34*(1-0.07)/(IF(AND('Категория(опт)'!$B$6="с НДС"),1,IF(AND('Категория(опт)'!$B$6="без НДС"),1.2,"")))</f>
        <v>5302.86</v>
      </c>
    </row>
    <row collapsed="false" customFormat="false" customHeight="true" hidden="false" ht="61.8" outlineLevel="0" r="35">
      <c r="A35" s="117"/>
      <c r="B35" s="176"/>
      <c r="C35" s="93" t="s">
        <v>138</v>
      </c>
      <c r="D35" s="159" t="n">
        <v>90</v>
      </c>
      <c r="E35" s="179" t="n">
        <v>14183</v>
      </c>
      <c r="F35" s="158" t="n">
        <f aca="false">ROUND(E35*(1+'Wildberries (РРЦ)'!$D$2),0)</f>
        <v>14183</v>
      </c>
      <c r="G35" s="87" t="n">
        <v>0.31</v>
      </c>
      <c r="H35" s="76" t="n">
        <f aca="false">F35*(1-G35)</f>
        <v>9786.27</v>
      </c>
      <c r="I35" s="151" t="n">
        <f aca="false">('Moms Love_опт  (2)'!D33*(1-'Moms Love_опт  (2)'!$F$12)*(1-'Moms Love_опт  (2)'!E33))/(IF(AND('Категория(опт)'!$B$6="с НДС"),1,IF(AND('Категория(опт)'!$B$6="без НДС"),1.2,"")))</f>
        <v>8655.4</v>
      </c>
      <c r="J35" s="178" t="n">
        <v>6293</v>
      </c>
      <c r="K35" s="91" t="n">
        <f aca="false">J35*(1-0.07)/(IF(AND('Категория(опт)'!$B$6="с НДС"),1,IF(AND('Категория(опт)'!$B$6="без НДС"),1.2,"")))</f>
        <v>5852.49</v>
      </c>
    </row>
    <row collapsed="false" customFormat="false" customHeight="true" hidden="false" ht="53.25" outlineLevel="0" r="36">
      <c r="A36" s="56" t="s">
        <v>148</v>
      </c>
      <c r="B36" s="57" t="s">
        <v>70</v>
      </c>
      <c r="C36" s="136" t="s">
        <v>71</v>
      </c>
      <c r="D36" s="136"/>
      <c r="E36" s="58" t="s">
        <v>72</v>
      </c>
      <c r="F36" s="58" t="s">
        <v>72</v>
      </c>
      <c r="G36" s="60" t="s">
        <v>73</v>
      </c>
      <c r="H36" s="61" t="s">
        <v>74</v>
      </c>
      <c r="I36" s="140" t="s">
        <v>75</v>
      </c>
      <c r="J36" s="140" t="s">
        <v>75</v>
      </c>
      <c r="K36" s="140" t="s">
        <v>75</v>
      </c>
    </row>
    <row collapsed="false" customFormat="false" customHeight="true" hidden="false" ht="19.5" outlineLevel="0" r="37">
      <c r="A37" s="82"/>
      <c r="B37" s="176" t="s">
        <v>149</v>
      </c>
      <c r="C37" s="85" t="n">
        <v>120</v>
      </c>
      <c r="D37" s="85" t="n">
        <v>60</v>
      </c>
      <c r="E37" s="177" t="n">
        <v>7498</v>
      </c>
      <c r="F37" s="151" t="n">
        <f aca="false">ROUND(E37*(1+'Wildberries (РРЦ)'!$D$2),0)</f>
        <v>7498</v>
      </c>
      <c r="G37" s="87" t="n">
        <v>0.31</v>
      </c>
      <c r="H37" s="86" t="n">
        <f aca="false">F37*(1-G37)</f>
        <v>5173.62</v>
      </c>
      <c r="I37" s="151" t="n">
        <f aca="false">('Moms Love_опт  (2)'!D35*(1-'Moms Love_опт  (2)'!$F$12)*(1-'Moms Love_опт  (2)'!E35))/(IF(AND('Категория(опт)'!$B$6="с НДС"),1,IF(AND('Категория(опт)'!$B$6="без НДС"),1.2,"")))</f>
        <v>4577.04</v>
      </c>
      <c r="J37" s="178" t="n">
        <v>3329</v>
      </c>
      <c r="K37" s="91" t="n">
        <f aca="false">J37*(1-0.06)/(IF(AND('Категория(опт)'!$B$6="с НДС"),1,IF(AND('Категория(опт)'!$B$6="без НДС"),1.2,"")))</f>
        <v>3129.26</v>
      </c>
    </row>
    <row collapsed="false" customFormat="false" customHeight="true" hidden="false" ht="19.5" outlineLevel="0" r="38">
      <c r="A38" s="82"/>
      <c r="B38" s="176"/>
      <c r="C38" s="93" t="n">
        <v>120</v>
      </c>
      <c r="D38" s="93" t="n">
        <v>65</v>
      </c>
      <c r="E38" s="179" t="n">
        <v>8501</v>
      </c>
      <c r="F38" s="158" t="n">
        <f aca="false">ROUND(E38*(1+'Wildberries (РРЦ)'!$D$2),0)</f>
        <v>8501</v>
      </c>
      <c r="G38" s="87" t="n">
        <v>0.31</v>
      </c>
      <c r="H38" s="76" t="n">
        <f aca="false">F38*(1-G38)</f>
        <v>5865.69</v>
      </c>
      <c r="I38" s="151" t="n">
        <f aca="false">('Moms Love_опт  (2)'!D36*(1-'Moms Love_опт  (2)'!$F$12)*(1-'Moms Love_опт  (2)'!E36))/(IF(AND('Категория(опт)'!$B$6="с НДС"),1,IF(AND('Категория(опт)'!$B$6="без НДС"),1.2,"")))</f>
        <v>5189.08</v>
      </c>
      <c r="J38" s="178" t="n">
        <v>3774</v>
      </c>
      <c r="K38" s="91" t="n">
        <f aca="false">J38*(1-0.06)/(IF(AND('Категория(опт)'!$B$6="с НДС"),1,IF(AND('Категория(опт)'!$B$6="без НДС"),1.2,"")))</f>
        <v>3547.56</v>
      </c>
    </row>
    <row collapsed="false" customFormat="false" customHeight="true" hidden="false" ht="19.5" outlineLevel="0" r="39">
      <c r="A39" s="82" t="s">
        <v>150</v>
      </c>
      <c r="B39" s="176"/>
      <c r="C39" s="93" t="n">
        <v>125</v>
      </c>
      <c r="D39" s="93" t="n">
        <v>65</v>
      </c>
      <c r="E39" s="179" t="n">
        <v>8501</v>
      </c>
      <c r="F39" s="158" t="n">
        <f aca="false">ROUND(E39*(1+'Wildberries (РРЦ)'!$D$2),0)</f>
        <v>8501</v>
      </c>
      <c r="G39" s="87" t="n">
        <v>0.31</v>
      </c>
      <c r="H39" s="76" t="n">
        <f aca="false">F39*(1-G39)</f>
        <v>5865.69</v>
      </c>
      <c r="I39" s="151" t="n">
        <f aca="false">('Moms Love_опт  (2)'!D37*(1-'Moms Love_опт  (2)'!$F$12)*(1-'Moms Love_опт  (2)'!E37))/(IF(AND('Категория(опт)'!$B$6="с НДС"),1,IF(AND('Категория(опт)'!$B$6="без НДС"),1.2,"")))</f>
        <v>5189.08</v>
      </c>
      <c r="J39" s="178" t="n">
        <v>3774</v>
      </c>
      <c r="K39" s="91" t="n">
        <f aca="false">J39*(1-0.06)/(IF(AND('Категория(опт)'!$B$6="с НДС"),1,IF(AND('Категория(опт)'!$B$6="без НДС"),1.2,"")))</f>
        <v>3547.56</v>
      </c>
    </row>
    <row collapsed="false" customFormat="false" customHeight="true" hidden="false" ht="19.5" outlineLevel="0" r="40">
      <c r="A40" s="82" t="s">
        <v>151</v>
      </c>
      <c r="B40" s="176"/>
      <c r="C40" s="93" t="n">
        <v>140</v>
      </c>
      <c r="D40" s="159" t="n">
        <v>70</v>
      </c>
      <c r="E40" s="179" t="n">
        <v>10012</v>
      </c>
      <c r="F40" s="158" t="n">
        <f aca="false">ROUND(E40*(1+'Wildberries (РРЦ)'!$D$2),0)</f>
        <v>10012</v>
      </c>
      <c r="G40" s="87" t="n">
        <v>0.31</v>
      </c>
      <c r="H40" s="76" t="n">
        <f aca="false">F40*(1-G40)</f>
        <v>6908.28</v>
      </c>
      <c r="I40" s="151" t="n">
        <f aca="false">('Moms Love_опт  (2)'!D38*(1-'Moms Love_опт  (2)'!$F$12)*(1-'Moms Love_опт  (2)'!E38))/(IF(AND('Категория(опт)'!$B$6="с НДС"),1,IF(AND('Категория(опт)'!$B$6="без НДС"),1.2,"")))</f>
        <v>6106.36</v>
      </c>
      <c r="J40" s="178" t="n">
        <v>4440</v>
      </c>
      <c r="K40" s="91" t="n">
        <f aca="false">J40*(1-0.06)/(IF(AND('Категория(опт)'!$B$6="с НДС"),1,IF(AND('Категория(опт)'!$B$6="без НДС"),1.2,"")))</f>
        <v>4173.6</v>
      </c>
    </row>
    <row collapsed="false" customFormat="false" customHeight="true" hidden="false" ht="19.5" outlineLevel="0" r="41">
      <c r="A41" s="82"/>
      <c r="B41" s="176"/>
      <c r="C41" s="93" t="n">
        <v>145</v>
      </c>
      <c r="D41" s="159" t="n">
        <v>60</v>
      </c>
      <c r="E41" s="179" t="n">
        <v>9010</v>
      </c>
      <c r="F41" s="158" t="n">
        <f aca="false">ROUND(E41*(1+'Wildberries (РРЦ)'!$D$2),0)</f>
        <v>9010</v>
      </c>
      <c r="G41" s="87" t="n">
        <v>0.31</v>
      </c>
      <c r="H41" s="76" t="n">
        <f aca="false">F41*(1-G41)</f>
        <v>6216.9</v>
      </c>
      <c r="I41" s="151" t="n">
        <f aca="false">('Moms Love_опт  (2)'!D39*(1-'Moms Love_опт  (2)'!$F$12)*(1-'Moms Love_опт  (2)'!E39))/(IF(AND('Категория(опт)'!$B$6="с НДС"),1,IF(AND('Категория(опт)'!$B$6="без НДС"),1.2,"")))</f>
        <v>5494.32</v>
      </c>
      <c r="J41" s="178" t="n">
        <v>3996</v>
      </c>
      <c r="K41" s="91" t="n">
        <f aca="false">J41*(1-0.06)/(IF(AND('Категория(опт)'!$B$6="с НДС"),1,IF(AND('Категория(опт)'!$B$6="без НДС"),1.2,"")))</f>
        <v>3756.24</v>
      </c>
    </row>
    <row collapsed="false" customFormat="false" customHeight="true" hidden="false" ht="19.5" outlineLevel="0" r="42">
      <c r="A42" s="82" t="s">
        <v>135</v>
      </c>
      <c r="B42" s="176"/>
      <c r="C42" s="93" t="n">
        <v>150</v>
      </c>
      <c r="D42" s="159" t="n">
        <v>60</v>
      </c>
      <c r="E42" s="179" t="n">
        <v>9010</v>
      </c>
      <c r="F42" s="158" t="n">
        <f aca="false">ROUND(E42*(1+'Wildberries (РРЦ)'!$D$2),0)</f>
        <v>9010</v>
      </c>
      <c r="G42" s="87" t="n">
        <v>0.31</v>
      </c>
      <c r="H42" s="76" t="n">
        <f aca="false">F42*(1-G42)</f>
        <v>6216.9</v>
      </c>
      <c r="I42" s="151" t="n">
        <f aca="false">('Moms Love_опт  (2)'!D40*(1-'Moms Love_опт  (2)'!$F$12)*(1-'Moms Love_опт  (2)'!E40))/(IF(AND('Категория(опт)'!$B$6="с НДС"),1,IF(AND('Категория(опт)'!$B$6="без НДС"),1.2,"")))</f>
        <v>5494.32</v>
      </c>
      <c r="J42" s="178" t="n">
        <v>3996</v>
      </c>
      <c r="K42" s="91" t="n">
        <f aca="false">J42*(1-0.06)/(IF(AND('Категория(опт)'!$B$6="с НДС"),1,IF(AND('Категория(опт)'!$B$6="без НДС"),1.2,"")))</f>
        <v>3756.24</v>
      </c>
    </row>
    <row collapsed="false" customFormat="false" customHeight="true" hidden="false" ht="27.75" outlineLevel="0" r="43">
      <c r="A43" s="82" t="s">
        <v>152</v>
      </c>
      <c r="B43" s="176"/>
      <c r="C43" s="93" t="n">
        <v>160</v>
      </c>
      <c r="D43" s="159" t="n">
        <v>70</v>
      </c>
      <c r="E43" s="179" t="n">
        <v>10681</v>
      </c>
      <c r="F43" s="158" t="n">
        <f aca="false">ROUND(E43*(1+'Wildberries (РРЦ)'!$D$2),0)</f>
        <v>10681</v>
      </c>
      <c r="G43" s="87" t="n">
        <v>0.31</v>
      </c>
      <c r="H43" s="76" t="n">
        <f aca="false">F43*(1-G43)</f>
        <v>7369.89</v>
      </c>
      <c r="I43" s="151" t="n">
        <f aca="false">('Moms Love_опт  (2)'!D41*(1-'Moms Love_опт  (2)'!$F$12)*(1-'Moms Love_опт  (2)'!E41))/(IF(AND('Категория(опт)'!$B$6="с НДС"),1,IF(AND('Категория(опт)'!$B$6="без НДС"),1.2,"")))</f>
        <v>6515.08</v>
      </c>
      <c r="J43" s="178" t="n">
        <v>4738</v>
      </c>
      <c r="K43" s="91" t="n">
        <f aca="false">J43*(1-0.06)/(IF(AND('Категория(опт)'!$B$6="с НДС"),1,IF(AND('Категория(опт)'!$B$6="без НДС"),1.2,"")))</f>
        <v>4453.72</v>
      </c>
    </row>
    <row collapsed="false" customFormat="false" customHeight="true" hidden="false" ht="19.5" outlineLevel="0" r="44">
      <c r="A44" s="82"/>
      <c r="B44" s="176"/>
      <c r="C44" s="93" t="n">
        <v>175</v>
      </c>
      <c r="D44" s="159" t="n">
        <v>75</v>
      </c>
      <c r="E44" s="179" t="n">
        <v>10681</v>
      </c>
      <c r="F44" s="158" t="n">
        <f aca="false">ROUND(E44*(1+'Wildberries (РРЦ)'!$D$2),0)</f>
        <v>10681</v>
      </c>
      <c r="G44" s="87" t="n">
        <v>0.31</v>
      </c>
      <c r="H44" s="76" t="n">
        <f aca="false">F44*(1-G44)</f>
        <v>7369.89</v>
      </c>
      <c r="I44" s="151" t="n">
        <f aca="false">('Moms Love_опт  (2)'!D42*(1-'Moms Love_опт  (2)'!$F$12)*(1-'Moms Love_опт  (2)'!E42))/(IF(AND('Категория(опт)'!$B$6="с НДС"),1,IF(AND('Категория(опт)'!$B$6="без НДС"),1.2,"")))</f>
        <v>6515.08</v>
      </c>
      <c r="J44" s="178" t="n">
        <v>4738</v>
      </c>
      <c r="K44" s="91" t="n">
        <f aca="false">J44*(1-0.06)/(IF(AND('Категория(опт)'!$B$6="с НДС"),1,IF(AND('Категория(опт)'!$B$6="без НДС"),1.2,"")))</f>
        <v>4453.72</v>
      </c>
    </row>
    <row collapsed="false" customFormat="false" customHeight="true" hidden="false" ht="79.2" outlineLevel="0" r="45">
      <c r="A45" s="82" t="s">
        <v>98</v>
      </c>
      <c r="B45" s="176"/>
      <c r="C45" s="93" t="s">
        <v>137</v>
      </c>
      <c r="D45" s="159" t="n">
        <v>80</v>
      </c>
      <c r="E45" s="179" t="n">
        <v>11684</v>
      </c>
      <c r="F45" s="158" t="n">
        <f aca="false">ROUND(E45*(1+'Wildberries (РРЦ)'!$D$2),0)</f>
        <v>11684</v>
      </c>
      <c r="G45" s="87" t="n">
        <v>0.31</v>
      </c>
      <c r="H45" s="76" t="n">
        <f aca="false">F45*(1-G45)</f>
        <v>8061.96</v>
      </c>
      <c r="I45" s="151" t="n">
        <f aca="false">('Moms Love_опт  (2)'!D43*(1-'Moms Love_опт  (2)'!$F$12)*(1-'Moms Love_опт  (2)'!E43))/(IF(AND('Категория(опт)'!$B$6="с НДС"),1,IF(AND('Категория(опт)'!$B$6="без НДС"),1.2,"")))</f>
        <v>7125.56</v>
      </c>
      <c r="J45" s="178" t="n">
        <v>5183</v>
      </c>
      <c r="K45" s="91" t="n">
        <f aca="false">J45*(1-0.06)/(IF(AND('Категория(опт)'!$B$6="с НДС"),1,IF(AND('Категория(опт)'!$B$6="без НДС"),1.2,"")))</f>
        <v>4872.02</v>
      </c>
    </row>
    <row collapsed="false" customFormat="false" customHeight="true" hidden="false" ht="61.8" outlineLevel="0" r="46">
      <c r="A46" s="117"/>
      <c r="B46" s="176"/>
      <c r="C46" s="93" t="s">
        <v>138</v>
      </c>
      <c r="D46" s="159" t="n">
        <v>90</v>
      </c>
      <c r="E46" s="179" t="n">
        <v>12847</v>
      </c>
      <c r="F46" s="158" t="n">
        <f aca="false">ROUND(E46*(1+'Wildberries (РРЦ)'!$D$2),0)</f>
        <v>12847</v>
      </c>
      <c r="G46" s="87" t="n">
        <v>0.31</v>
      </c>
      <c r="H46" s="76" t="n">
        <f aca="false">F46*(1-G46)</f>
        <v>8864.43</v>
      </c>
      <c r="I46" s="151" t="n">
        <f aca="false">('Moms Love_опт  (2)'!D44*(1-'Moms Love_опт  (2)'!$F$12)*(1-'Moms Love_опт  (2)'!E44))/(IF(AND('Категория(опт)'!$B$6="с НДС"),1,IF(AND('Категория(опт)'!$B$6="без НДС"),1.2,"")))</f>
        <v>7840.04</v>
      </c>
      <c r="J46" s="178" t="n">
        <v>5702</v>
      </c>
      <c r="K46" s="91" t="n">
        <f aca="false">J46*(1-0.06)/(IF(AND('Категория(опт)'!$B$6="с НДС"),1,IF(AND('Категория(опт)'!$B$6="без НДС"),1.2,"")))</f>
        <v>5359.88</v>
      </c>
    </row>
    <row collapsed="false" customFormat="false" customHeight="true" hidden="false" ht="53.25" outlineLevel="0" r="47">
      <c r="A47" s="56" t="s">
        <v>153</v>
      </c>
      <c r="B47" s="57" t="s">
        <v>70</v>
      </c>
      <c r="C47" s="136" t="s">
        <v>71</v>
      </c>
      <c r="D47" s="136"/>
      <c r="E47" s="58" t="s">
        <v>72</v>
      </c>
      <c r="F47" s="58" t="s">
        <v>72</v>
      </c>
      <c r="G47" s="60" t="s">
        <v>73</v>
      </c>
      <c r="H47" s="61" t="s">
        <v>74</v>
      </c>
      <c r="I47" s="140" t="s">
        <v>75</v>
      </c>
      <c r="J47" s="140" t="s">
        <v>75</v>
      </c>
      <c r="K47" s="140" t="s">
        <v>75</v>
      </c>
    </row>
    <row collapsed="false" customFormat="false" customHeight="true" hidden="false" ht="19.5" outlineLevel="0" r="48">
      <c r="A48" s="115"/>
      <c r="B48" s="180" t="s">
        <v>154</v>
      </c>
      <c r="C48" s="93" t="n">
        <v>120</v>
      </c>
      <c r="D48" s="93" t="n">
        <v>60</v>
      </c>
      <c r="E48" s="179" t="n">
        <v>9169</v>
      </c>
      <c r="F48" s="158" t="n">
        <f aca="false">ROUND(E48*(1+'Wildberries (РРЦ)'!$D$2),0)</f>
        <v>9169</v>
      </c>
      <c r="G48" s="77" t="n">
        <v>0.35</v>
      </c>
      <c r="H48" s="76" t="n">
        <f aca="false">F48*(1-G48)</f>
        <v>5959.85</v>
      </c>
      <c r="I48" s="158" t="n">
        <f aca="false">('Moms Love_опт  (2)'!D46*(1-'Moms Love_опт  (2)'!$F$12)*(1-'Moms Love_опт  (2)'!E46))/(IF(AND('Категория(опт)'!$B$6="с НДС"),1,IF(AND('Категория(опт)'!$B$6="без НДС"),1.2,"")))</f>
        <v>5597.28</v>
      </c>
      <c r="J48" s="181" t="n">
        <v>3845</v>
      </c>
      <c r="K48" s="81" t="n">
        <f aca="false">J48*(1-0.07)/(IF(AND('Категория(опт)'!$B$6="с НДС"),1,IF(AND('Категория(опт)'!$B$6="без НДС"),1.2,"")))</f>
        <v>3575.85</v>
      </c>
    </row>
    <row collapsed="false" customFormat="false" customHeight="true" hidden="false" ht="19.5" outlineLevel="0" r="49">
      <c r="A49" s="82"/>
      <c r="B49" s="180"/>
      <c r="C49" s="93" t="n">
        <v>120</v>
      </c>
      <c r="D49" s="93" t="n">
        <v>65</v>
      </c>
      <c r="E49" s="179" t="n">
        <v>10347</v>
      </c>
      <c r="F49" s="158" t="n">
        <f aca="false">ROUND(E49*(1+'Wildberries (РРЦ)'!$D$2),0)</f>
        <v>10347</v>
      </c>
      <c r="G49" s="87" t="n">
        <v>0.35</v>
      </c>
      <c r="H49" s="76" t="n">
        <f aca="false">F49*(1-G49)</f>
        <v>6725.55</v>
      </c>
      <c r="I49" s="151" t="n">
        <f aca="false">('Moms Love_опт  (2)'!D47*(1-'Moms Love_опт  (2)'!$F$12)*(1-'Moms Love_опт  (2)'!E47))/(IF(AND('Категория(опт)'!$B$6="с НДС"),1,IF(AND('Категория(опт)'!$B$6="без НДС"),1.2,"")))</f>
        <v>6310.2</v>
      </c>
      <c r="J49" s="178" t="n">
        <v>4333</v>
      </c>
      <c r="K49" s="91" t="n">
        <f aca="false">J49*(1-0.07)/(IF(AND('Категория(опт)'!$B$6="с НДС"),1,IF(AND('Категория(опт)'!$B$6="без НДС"),1.2,"")))</f>
        <v>4029.69</v>
      </c>
    </row>
    <row collapsed="false" customFormat="false" customHeight="true" hidden="false" ht="19.5" outlineLevel="0" r="50">
      <c r="A50" s="82" t="s">
        <v>155</v>
      </c>
      <c r="B50" s="180"/>
      <c r="C50" s="93" t="n">
        <v>125</v>
      </c>
      <c r="D50" s="93" t="n">
        <v>65</v>
      </c>
      <c r="E50" s="179" t="n">
        <v>10347</v>
      </c>
      <c r="F50" s="158" t="n">
        <f aca="false">ROUND(E50*(1+'Wildberries (РРЦ)'!$D$2),0)</f>
        <v>10347</v>
      </c>
      <c r="G50" s="87" t="n">
        <v>0.35</v>
      </c>
      <c r="H50" s="76" t="n">
        <f aca="false">F50*(1-G50)</f>
        <v>6725.55</v>
      </c>
      <c r="I50" s="151" t="n">
        <f aca="false">('Moms Love_опт  (2)'!D48*(1-'Moms Love_опт  (2)'!$F$12)*(1-'Moms Love_опт  (2)'!E48))/(IF(AND('Категория(опт)'!$B$6="с НДС"),1,IF(AND('Категория(опт)'!$B$6="без НДС"),1.2,"")))</f>
        <v>6310.2</v>
      </c>
      <c r="J50" s="178" t="n">
        <v>4333</v>
      </c>
      <c r="K50" s="91" t="n">
        <f aca="false">J50*(1-0.07)/(IF(AND('Категория(опт)'!$B$6="с НДС"),1,IF(AND('Категория(опт)'!$B$6="без НДС"),1.2,"")))</f>
        <v>4029.69</v>
      </c>
    </row>
    <row collapsed="false" customFormat="false" customHeight="true" hidden="false" ht="19.5" outlineLevel="0" r="51">
      <c r="A51" s="82" t="s">
        <v>156</v>
      </c>
      <c r="B51" s="180"/>
      <c r="C51" s="93" t="n">
        <v>140</v>
      </c>
      <c r="D51" s="159" t="n">
        <v>70</v>
      </c>
      <c r="E51" s="179" t="n">
        <v>11016</v>
      </c>
      <c r="F51" s="158" t="n">
        <f aca="false">ROUND(E51*(1+'Wildberries (РРЦ)'!$D$2),0)</f>
        <v>11016</v>
      </c>
      <c r="G51" s="87" t="n">
        <v>0.35</v>
      </c>
      <c r="H51" s="76" t="n">
        <f aca="false">F51*(1-G51)</f>
        <v>7160.4</v>
      </c>
      <c r="I51" s="151" t="n">
        <f aca="false">('Moms Love_опт  (2)'!D49*(1-'Moms Love_опт  (2)'!$F$12)*(1-'Moms Love_опт  (2)'!E49))/(IF(AND('Категория(опт)'!$B$6="с НДС"),1,IF(AND('Категория(опт)'!$B$6="без НДС"),1.2,"")))</f>
        <v>6718.4</v>
      </c>
      <c r="J51" s="178" t="n">
        <v>4614</v>
      </c>
      <c r="K51" s="91" t="n">
        <f aca="false">J51*(1-0.07)/(IF(AND('Категория(опт)'!$B$6="с НДС"),1,IF(AND('Категория(опт)'!$B$6="без НДС"),1.2,"")))</f>
        <v>4291.02</v>
      </c>
    </row>
    <row collapsed="false" customFormat="false" customHeight="true" hidden="false" ht="19.5" outlineLevel="0" r="52">
      <c r="A52" s="82"/>
      <c r="B52" s="180"/>
      <c r="C52" s="93" t="n">
        <v>145</v>
      </c>
      <c r="D52" s="159" t="n">
        <v>60</v>
      </c>
      <c r="E52" s="179" t="n">
        <v>11016</v>
      </c>
      <c r="F52" s="158" t="n">
        <f aca="false">ROUND(E52*(1+'Wildberries (РРЦ)'!$D$2),0)</f>
        <v>11016</v>
      </c>
      <c r="G52" s="87" t="n">
        <v>0.35</v>
      </c>
      <c r="H52" s="76" t="n">
        <f aca="false">F52*(1-G52)</f>
        <v>7160.4</v>
      </c>
      <c r="I52" s="151" t="n">
        <f aca="false">('Moms Love_опт  (2)'!D50*(1-'Moms Love_опт  (2)'!$F$12)*(1-'Moms Love_опт  (2)'!E50))/(IF(AND('Категория(опт)'!$B$6="с НДС"),1,IF(AND('Категория(опт)'!$B$6="без НДС"),1.2,"")))</f>
        <v>6718.4</v>
      </c>
      <c r="J52" s="178" t="n">
        <v>4614</v>
      </c>
      <c r="K52" s="91" t="n">
        <f aca="false">J52*(1-0.07)/(IF(AND('Категория(опт)'!$B$6="с НДС"),1,IF(AND('Категория(опт)'!$B$6="без НДС"),1.2,"")))</f>
        <v>4291.02</v>
      </c>
    </row>
    <row collapsed="false" customFormat="false" customHeight="true" hidden="false" ht="19.5" outlineLevel="0" r="53">
      <c r="A53" s="82" t="s">
        <v>143</v>
      </c>
      <c r="B53" s="180"/>
      <c r="C53" s="93" t="n">
        <v>150</v>
      </c>
      <c r="D53" s="159" t="n">
        <v>60</v>
      </c>
      <c r="E53" s="179" t="n">
        <v>11016</v>
      </c>
      <c r="F53" s="158" t="n">
        <f aca="false">ROUND(E53*(1+'Wildberries (РРЦ)'!$D$2),0)</f>
        <v>11016</v>
      </c>
      <c r="G53" s="87" t="n">
        <v>0.35</v>
      </c>
      <c r="H53" s="76" t="n">
        <f aca="false">F53*(1-G53)</f>
        <v>7160.4</v>
      </c>
      <c r="I53" s="151" t="n">
        <f aca="false">('Moms Love_опт  (2)'!D51*(1-'Moms Love_опт  (2)'!$F$12)*(1-'Moms Love_опт  (2)'!E51))/(IF(AND('Категория(опт)'!$B$6="с НДС"),1,IF(AND('Категория(опт)'!$B$6="без НДС"),1.2,"")))</f>
        <v>6718.4</v>
      </c>
      <c r="J53" s="178" t="n">
        <v>4614</v>
      </c>
      <c r="K53" s="91" t="n">
        <f aca="false">J53*(1-0.07)/(IF(AND('Категория(опт)'!$B$6="с НДС"),1,IF(AND('Категория(опт)'!$B$6="без НДС"),1.2,"")))</f>
        <v>4291.02</v>
      </c>
    </row>
    <row collapsed="false" customFormat="false" customHeight="true" hidden="false" ht="27.75" outlineLevel="0" r="54">
      <c r="A54" s="82" t="s">
        <v>152</v>
      </c>
      <c r="B54" s="180"/>
      <c r="C54" s="93" t="n">
        <v>160</v>
      </c>
      <c r="D54" s="159" t="n">
        <v>70</v>
      </c>
      <c r="E54" s="179" t="n">
        <v>12511</v>
      </c>
      <c r="F54" s="158" t="n">
        <f aca="false">ROUND(E54*(1+'Wildberries (РРЦ)'!$D$2),0)</f>
        <v>12511</v>
      </c>
      <c r="G54" s="87" t="n">
        <v>0.35</v>
      </c>
      <c r="H54" s="76" t="n">
        <f aca="false">F54*(1-G54)</f>
        <v>8132.15</v>
      </c>
      <c r="I54" s="151" t="n">
        <f aca="false">('Moms Love_опт  (2)'!D52*(1-'Moms Love_опт  (2)'!$F$12)*(1-'Moms Love_опт  (2)'!E52))/(IF(AND('Категория(опт)'!$B$6="с НДС"),1,IF(AND('Категория(опт)'!$B$6="без НДС"),1.2,"")))</f>
        <v>7635.16</v>
      </c>
      <c r="J54" s="178" t="n">
        <v>5242</v>
      </c>
      <c r="K54" s="91" t="n">
        <f aca="false">J54*(1-0.07)/(IF(AND('Категория(опт)'!$B$6="с НДС"),1,IF(AND('Категория(опт)'!$B$6="без НДС"),1.2,"")))</f>
        <v>4875.06</v>
      </c>
    </row>
    <row collapsed="false" customFormat="false" customHeight="true" hidden="false" ht="19.5" outlineLevel="0" r="55">
      <c r="A55" s="82"/>
      <c r="B55" s="180"/>
      <c r="C55" s="93" t="n">
        <v>175</v>
      </c>
      <c r="D55" s="159" t="n">
        <v>75</v>
      </c>
      <c r="E55" s="179" t="n">
        <v>12511</v>
      </c>
      <c r="F55" s="158" t="n">
        <f aca="false">ROUND(E55*(1+'Wildberries (РРЦ)'!$D$2),0)</f>
        <v>12511</v>
      </c>
      <c r="G55" s="87" t="n">
        <v>0.35</v>
      </c>
      <c r="H55" s="76" t="n">
        <f aca="false">F55*(1-G55)</f>
        <v>8132.15</v>
      </c>
      <c r="I55" s="151" t="n">
        <f aca="false">('Moms Love_опт  (2)'!D53*(1-'Moms Love_опт  (2)'!$F$12)*(1-'Moms Love_опт  (2)'!E53))/(IF(AND('Категория(опт)'!$B$6="с НДС"),1,IF(AND('Категория(опт)'!$B$6="без НДС"),1.2,"")))</f>
        <v>7635.16</v>
      </c>
      <c r="J55" s="178" t="n">
        <v>5242</v>
      </c>
      <c r="K55" s="91" t="n">
        <f aca="false">J55*(1-0.07)/(IF(AND('Категория(опт)'!$B$6="с НДС"),1,IF(AND('Категория(опт)'!$B$6="без НДС"),1.2,"")))</f>
        <v>4875.06</v>
      </c>
    </row>
    <row collapsed="false" customFormat="false" customHeight="true" hidden="false" ht="75.6" outlineLevel="0" r="56">
      <c r="A56" s="82" t="s">
        <v>83</v>
      </c>
      <c r="B56" s="180"/>
      <c r="C56" s="93" t="s">
        <v>137</v>
      </c>
      <c r="D56" s="159" t="n">
        <v>80</v>
      </c>
      <c r="E56" s="179" t="n">
        <v>14024</v>
      </c>
      <c r="F56" s="158" t="n">
        <f aca="false">ROUND(E56*(1+'Wildberries (РРЦ)'!$D$2),0)</f>
        <v>14024</v>
      </c>
      <c r="G56" s="87" t="n">
        <v>0.35</v>
      </c>
      <c r="H56" s="76" t="n">
        <f aca="false">F56*(1-G56)</f>
        <v>9115.6</v>
      </c>
      <c r="I56" s="151" t="n">
        <f aca="false">('Moms Love_опт  (2)'!D54*(1-'Moms Love_опт  (2)'!$F$12)*(1-'Moms Love_опт  (2)'!E54))/(IF(AND('Категория(опт)'!$B$6="с НДС"),1,IF(AND('Категория(опт)'!$B$6="без НДС"),1.2,"")))</f>
        <v>8552.96</v>
      </c>
      <c r="J56" s="178" t="n">
        <v>5874</v>
      </c>
      <c r="K56" s="91" t="n">
        <f aca="false">J56*(1-0.07)/(IF(AND('Категория(опт)'!$B$6="с НДС"),1,IF(AND('Категория(опт)'!$B$6="без НДС"),1.2,"")))</f>
        <v>5462.82</v>
      </c>
    </row>
    <row collapsed="false" customFormat="false" customHeight="true" hidden="false" ht="61.8" outlineLevel="0" r="57">
      <c r="A57" s="117"/>
      <c r="B57" s="180"/>
      <c r="C57" s="93" t="s">
        <v>138</v>
      </c>
      <c r="D57" s="159" t="n">
        <v>90</v>
      </c>
      <c r="E57" s="179" t="n">
        <v>14358</v>
      </c>
      <c r="F57" s="158" t="n">
        <f aca="false">ROUND(E57*(1+'Wildberries (РРЦ)'!$D$2),0)</f>
        <v>14358</v>
      </c>
      <c r="G57" s="87" t="n">
        <v>0.35</v>
      </c>
      <c r="H57" s="76" t="n">
        <f aca="false">F57*(1-G57)</f>
        <v>9332.7</v>
      </c>
      <c r="I57" s="151" t="n">
        <f aca="false">('Moms Love_опт  (2)'!D55*(1-'Moms Love_опт  (2)'!$F$12)*(1-'Moms Love_опт  (2)'!E55))/(IF(AND('Категория(опт)'!$B$6="с НДС"),1,IF(AND('Категория(опт)'!$B$6="без НДС"),1.2,"")))</f>
        <v>8757.32</v>
      </c>
      <c r="J57" s="178" t="n">
        <v>6014</v>
      </c>
      <c r="K57" s="91" t="n">
        <f aca="false">J57*(1-0.07)/(IF(AND('Категория(опт)'!$B$6="с НДС"),1,IF(AND('Категория(опт)'!$B$6="без НДС"),1.2,"")))</f>
        <v>5593.02</v>
      </c>
    </row>
    <row collapsed="false" customFormat="false" customHeight="false" hidden="false" ht="15.25" outlineLevel="0" r="58">
      <c r="A58" s="3"/>
      <c r="B58" s="3"/>
      <c r="C58" s="173"/>
      <c r="D58" s="3"/>
      <c r="G58" s="174"/>
      <c r="H58" s="3"/>
      <c r="I58" s="3"/>
      <c r="K58" s="50"/>
    </row>
    <row collapsed="false" customFormat="false" customHeight="false" hidden="false" ht="15.25" outlineLevel="0" r="59">
      <c r="A59" s="130" t="str">
        <f aca="false">Контакты!$B$10</f>
        <v>почта для приёма заказов</v>
      </c>
      <c r="B59" s="131" t="str">
        <f aca="false">Контакты!$C$10</f>
        <v>хххх@ххх.ru</v>
      </c>
      <c r="C59" s="134"/>
      <c r="D59" s="43"/>
      <c r="E59" s="132"/>
      <c r="F59" s="171"/>
      <c r="G59" s="174"/>
      <c r="H59" s="43"/>
      <c r="I59" s="43"/>
      <c r="J59" s="132"/>
      <c r="K59" s="134"/>
      <c r="L59" s="92"/>
      <c r="M59" s="182"/>
    </row>
    <row collapsed="false" customFormat="false" customHeight="false" hidden="false" ht="15.25" outlineLevel="0" r="60">
      <c r="A60" s="130" t="str">
        <f aca="false">Контакты!$B$12</f>
        <v>номер телефона службы сервиса</v>
      </c>
      <c r="B60" s="131" t="n">
        <f aca="false">Контакты!$C$12</f>
        <v>8800</v>
      </c>
      <c r="C60" s="134"/>
      <c r="D60" s="43"/>
      <c r="E60" s="132"/>
      <c r="F60" s="171"/>
      <c r="G60" s="174"/>
      <c r="H60" s="43"/>
      <c r="I60" s="43"/>
      <c r="J60" s="132"/>
      <c r="K60" s="134"/>
      <c r="L60" s="92"/>
      <c r="M60" s="182"/>
    </row>
    <row collapsed="false" customFormat="false" customHeight="false" hidden="false" ht="15.25" outlineLevel="0" r="61">
      <c r="A61" s="43"/>
      <c r="B61" s="43"/>
      <c r="C61" s="134"/>
      <c r="D61" s="43"/>
      <c r="E61" s="132"/>
      <c r="F61" s="171"/>
      <c r="G61" s="174"/>
      <c r="H61" s="43"/>
      <c r="I61" s="43"/>
      <c r="J61" s="132"/>
      <c r="K61" s="134"/>
      <c r="L61" s="92"/>
      <c r="M61" s="182"/>
    </row>
  </sheetData>
  <mergeCells count="12">
    <mergeCell ref="L1:N1"/>
    <mergeCell ref="A2:K2"/>
    <mergeCell ref="C3:D3"/>
    <mergeCell ref="B4:B13"/>
    <mergeCell ref="C14:D14"/>
    <mergeCell ref="B15:B24"/>
    <mergeCell ref="C25:D25"/>
    <mergeCell ref="B26:B35"/>
    <mergeCell ref="C36:D36"/>
    <mergeCell ref="B37:B46"/>
    <mergeCell ref="C47:D47"/>
    <mergeCell ref="B48:B57"/>
  </mergeCells>
  <hyperlinks>
    <hyperlink display="К СОДЕРЖАНИЮ &gt;&gt;&gt;" location="Содержание!A1" ref="I1"/>
    <hyperlink display="К СОДЕРЖАНИЮ &gt;&gt;&gt;" location="Содержание!A1" ref="K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55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85" zoomScaleNormal="100" zoomScalePageLayoutView="85">
      <selection activeCell="H51" activeCellId="0" pane="topLeft" sqref="H51"/>
    </sheetView>
  </sheetViews>
  <sheetFormatPr defaultRowHeight="18"/>
  <cols>
    <col collapsed="false" hidden="false" max="1" min="1" style="183" width="34.8928571428571"/>
    <col collapsed="false" hidden="false" max="2" min="2" style="2" width="6.65816326530612"/>
    <col collapsed="false" hidden="false" max="3" min="3" style="1" width="10"/>
    <col collapsed="false" hidden="false" max="4" min="4" style="184" width="19.9948979591837"/>
    <col collapsed="false" hidden="false" max="5" min="5" style="185" width="16.6683673469388"/>
    <col collapsed="false" hidden="false" max="6" min="6" style="19" width="19"/>
    <col collapsed="false" hidden="false" max="1025" min="7" style="19" width="9.10714285714286"/>
  </cols>
  <sheetData>
    <row collapsed="false" customFormat="false" customHeight="true" hidden="false" ht="51" outlineLevel="0" r="1">
      <c r="A1" s="186" t="s">
        <v>131</v>
      </c>
      <c r="B1" s="187" t="s">
        <v>71</v>
      </c>
      <c r="C1" s="187"/>
      <c r="D1" s="188"/>
      <c r="E1" s="189"/>
      <c r="F1" s="190" t="n">
        <f aca="false">IF(AND('Категория(опт)'!$B$1="A+"),0.432,IF(AND('Категория(опт)'!$B$1="A"),0.4,IF(AND('Категория(опт)'!$B$1="B"),0.365,IF(AND('Категория(опт)'!$B$1="C"),0.33,""))))</f>
        <v>0.33</v>
      </c>
    </row>
    <row collapsed="false" customFormat="false" customHeight="false" hidden="false" ht="18" outlineLevel="0" r="2">
      <c r="B2" s="191" t="n">
        <v>120</v>
      </c>
      <c r="C2" s="192" t="n">
        <v>60</v>
      </c>
      <c r="D2" s="193" t="n">
        <v>5678</v>
      </c>
      <c r="E2" s="189" t="n">
        <v>0.2</v>
      </c>
    </row>
    <row collapsed="false" customFormat="false" customHeight="false" hidden="false" ht="18" outlineLevel="0" r="3">
      <c r="B3" s="191" t="n">
        <v>120</v>
      </c>
      <c r="C3" s="194" t="n">
        <v>65</v>
      </c>
      <c r="D3" s="193" t="n">
        <v>7408</v>
      </c>
      <c r="E3" s="189" t="n">
        <v>0.2</v>
      </c>
    </row>
    <row collapsed="false" customFormat="false" customHeight="false" hidden="false" ht="18" outlineLevel="0" r="4">
      <c r="B4" s="191" t="n">
        <v>125</v>
      </c>
      <c r="C4" s="194" t="n">
        <v>65</v>
      </c>
      <c r="D4" s="193" t="n">
        <v>7408</v>
      </c>
      <c r="E4" s="189" t="n">
        <v>0.2</v>
      </c>
    </row>
    <row collapsed="false" customFormat="false" customHeight="false" hidden="false" ht="18" outlineLevel="0" r="5">
      <c r="B5" s="191" t="n">
        <v>140</v>
      </c>
      <c r="C5" s="194" t="n">
        <v>70</v>
      </c>
      <c r="D5" s="193" t="n">
        <v>7959</v>
      </c>
      <c r="E5" s="189" t="n">
        <v>0.2</v>
      </c>
    </row>
    <row collapsed="false" customFormat="false" customHeight="false" hidden="false" ht="18" outlineLevel="0" r="6">
      <c r="B6" s="191" t="n">
        <v>145</v>
      </c>
      <c r="C6" s="194" t="n">
        <v>60</v>
      </c>
      <c r="D6" s="193" t="n">
        <v>7578</v>
      </c>
      <c r="E6" s="189" t="n">
        <v>0.2</v>
      </c>
    </row>
    <row collapsed="false" customFormat="false" customHeight="false" hidden="false" ht="18" outlineLevel="0" r="7">
      <c r="B7" s="191" t="n">
        <v>150</v>
      </c>
      <c r="C7" s="194" t="n">
        <v>60</v>
      </c>
      <c r="D7" s="193" t="n">
        <v>7578</v>
      </c>
      <c r="E7" s="189" t="n">
        <v>0.2</v>
      </c>
    </row>
    <row collapsed="false" customFormat="false" customHeight="false" hidden="false" ht="18" outlineLevel="0" r="8">
      <c r="B8" s="191" t="n">
        <v>160</v>
      </c>
      <c r="C8" s="194" t="n">
        <v>70</v>
      </c>
      <c r="D8" s="193" t="n">
        <v>7959</v>
      </c>
      <c r="E8" s="189" t="n">
        <v>0.2</v>
      </c>
    </row>
    <row collapsed="false" customFormat="false" customHeight="false" hidden="false" ht="18" outlineLevel="0" r="9">
      <c r="B9" s="191" t="n">
        <v>175</v>
      </c>
      <c r="C9" s="194" t="n">
        <v>75</v>
      </c>
      <c r="D9" s="193" t="n">
        <v>7959</v>
      </c>
      <c r="E9" s="189" t="n">
        <v>0.2</v>
      </c>
    </row>
    <row collapsed="false" customFormat="false" customHeight="false" hidden="false" ht="78" outlineLevel="0" r="10">
      <c r="B10" s="195" t="s">
        <v>137</v>
      </c>
      <c r="C10" s="194" t="n">
        <v>80</v>
      </c>
      <c r="D10" s="193" t="n">
        <v>8149</v>
      </c>
      <c r="E10" s="189" t="n">
        <v>0.2</v>
      </c>
    </row>
    <row collapsed="false" customFormat="false" customHeight="false" hidden="false" ht="63" outlineLevel="0" r="11">
      <c r="B11" s="195" t="s">
        <v>138</v>
      </c>
      <c r="C11" s="194" t="n">
        <v>90</v>
      </c>
      <c r="D11" s="193" t="n">
        <v>8718</v>
      </c>
      <c r="E11" s="189" t="n">
        <v>0.2</v>
      </c>
    </row>
    <row collapsed="false" customFormat="false" customHeight="true" hidden="false" ht="51" outlineLevel="0" r="12">
      <c r="A12" s="186" t="s">
        <v>139</v>
      </c>
      <c r="B12" s="187" t="s">
        <v>71</v>
      </c>
      <c r="C12" s="187"/>
      <c r="D12" s="188"/>
      <c r="E12" s="196"/>
      <c r="F12" s="190" t="n">
        <f aca="false">IF(AND('Категория(опт)'!$B$1="A+"),0.45,IF(AND('Категория(опт)'!$B$1="A"),0.42,IF(AND('Категория(опт)'!$B$1="B"),0.385,IF(AND('Категория(опт)'!$B$1="C"),0.35,""))))</f>
        <v>0.35</v>
      </c>
    </row>
    <row collapsed="false" customFormat="false" customHeight="false" hidden="false" ht="18" outlineLevel="0" r="13">
      <c r="B13" s="191" t="n">
        <v>120</v>
      </c>
      <c r="C13" s="192" t="n">
        <v>60</v>
      </c>
      <c r="D13" s="193" t="n">
        <v>7823</v>
      </c>
      <c r="E13" s="189" t="n">
        <v>0.2</v>
      </c>
    </row>
    <row collapsed="false" customFormat="false" customHeight="false" hidden="false" ht="18" outlineLevel="0" r="14">
      <c r="B14" s="191" t="n">
        <v>120</v>
      </c>
      <c r="C14" s="194" t="n">
        <v>65</v>
      </c>
      <c r="D14" s="193" t="n">
        <v>8802</v>
      </c>
      <c r="E14" s="189" t="n">
        <v>0.2</v>
      </c>
    </row>
    <row collapsed="false" customFormat="false" customHeight="false" hidden="false" ht="18" outlineLevel="0" r="15">
      <c r="B15" s="191" t="n">
        <v>125</v>
      </c>
      <c r="C15" s="194" t="n">
        <v>65</v>
      </c>
      <c r="D15" s="193" t="n">
        <v>8802</v>
      </c>
      <c r="E15" s="189" t="n">
        <v>0.2</v>
      </c>
    </row>
    <row collapsed="false" customFormat="false" customHeight="false" hidden="false" ht="18" outlineLevel="0" r="16">
      <c r="B16" s="191" t="n">
        <v>140</v>
      </c>
      <c r="C16" s="194" t="n">
        <v>70</v>
      </c>
      <c r="D16" s="193" t="n">
        <v>10566</v>
      </c>
      <c r="E16" s="189" t="n">
        <v>0.2</v>
      </c>
    </row>
    <row collapsed="false" customFormat="false" customHeight="false" hidden="false" ht="18" outlineLevel="0" r="17">
      <c r="B17" s="191" t="n">
        <v>145</v>
      </c>
      <c r="C17" s="194" t="n">
        <v>60</v>
      </c>
      <c r="D17" s="193" t="n">
        <v>9390</v>
      </c>
      <c r="E17" s="189" t="n">
        <v>0.2</v>
      </c>
    </row>
    <row collapsed="false" customFormat="false" customHeight="false" hidden="false" ht="18" outlineLevel="0" r="18">
      <c r="B18" s="191" t="n">
        <v>150</v>
      </c>
      <c r="C18" s="194" t="n">
        <v>60</v>
      </c>
      <c r="D18" s="193" t="n">
        <v>9390</v>
      </c>
      <c r="E18" s="189" t="n">
        <v>0.2</v>
      </c>
    </row>
    <row collapsed="false" customFormat="false" customHeight="false" hidden="false" ht="18" outlineLevel="0" r="19">
      <c r="B19" s="191" t="n">
        <v>160</v>
      </c>
      <c r="C19" s="194" t="n">
        <v>70</v>
      </c>
      <c r="D19" s="193" t="n">
        <v>10566</v>
      </c>
      <c r="E19" s="189" t="n">
        <v>0.2</v>
      </c>
    </row>
    <row collapsed="false" customFormat="false" customHeight="false" hidden="false" ht="18" outlineLevel="0" r="20">
      <c r="B20" s="191" t="n">
        <v>175</v>
      </c>
      <c r="C20" s="194" t="n">
        <v>75</v>
      </c>
      <c r="D20" s="193" t="n">
        <v>10566</v>
      </c>
      <c r="E20" s="189" t="n">
        <v>0.2</v>
      </c>
    </row>
    <row collapsed="false" customFormat="false" customHeight="false" hidden="false" ht="78" outlineLevel="0" r="21">
      <c r="B21" s="195" t="s">
        <v>137</v>
      </c>
      <c r="C21" s="194" t="n">
        <v>80</v>
      </c>
      <c r="D21" s="193" t="n">
        <v>11743</v>
      </c>
      <c r="E21" s="189" t="n">
        <v>0.2</v>
      </c>
    </row>
    <row collapsed="false" customFormat="false" customHeight="false" hidden="false" ht="62.4" outlineLevel="0" r="22">
      <c r="B22" s="195" t="s">
        <v>138</v>
      </c>
      <c r="C22" s="194" t="n">
        <v>90</v>
      </c>
      <c r="D22" s="193" t="n">
        <v>12920</v>
      </c>
      <c r="E22" s="189" t="n">
        <v>0.2</v>
      </c>
    </row>
    <row collapsed="false" customFormat="false" customHeight="true" hidden="false" ht="51" outlineLevel="0" r="23">
      <c r="A23" s="186" t="s">
        <v>145</v>
      </c>
      <c r="B23" s="187" t="s">
        <v>71</v>
      </c>
      <c r="C23" s="187"/>
      <c r="D23" s="188"/>
      <c r="E23" s="189"/>
    </row>
    <row collapsed="false" customFormat="false" customHeight="false" hidden="false" ht="18" outlineLevel="0" r="24">
      <c r="B24" s="191" t="n">
        <v>120</v>
      </c>
      <c r="C24" s="192" t="n">
        <v>60</v>
      </c>
      <c r="D24" s="193" t="n">
        <v>9784</v>
      </c>
      <c r="E24" s="189" t="n">
        <v>0.2</v>
      </c>
    </row>
    <row collapsed="false" customFormat="false" customHeight="false" hidden="false" ht="18" outlineLevel="0" r="25">
      <c r="B25" s="191" t="n">
        <v>120</v>
      </c>
      <c r="C25" s="194" t="n">
        <v>65</v>
      </c>
      <c r="D25" s="193" t="n">
        <v>10372</v>
      </c>
      <c r="E25" s="189" t="n">
        <v>0.2</v>
      </c>
    </row>
    <row collapsed="false" customFormat="false" customHeight="false" hidden="false" ht="18" outlineLevel="0" r="26">
      <c r="B26" s="191" t="n">
        <v>125</v>
      </c>
      <c r="C26" s="194" t="n">
        <v>65</v>
      </c>
      <c r="D26" s="193" t="n">
        <v>10372</v>
      </c>
      <c r="E26" s="189" t="n">
        <v>0.2</v>
      </c>
    </row>
    <row collapsed="false" customFormat="false" customHeight="false" hidden="false" ht="18" outlineLevel="0" r="27">
      <c r="B27" s="191" t="n">
        <v>140</v>
      </c>
      <c r="C27" s="194" t="n">
        <v>70</v>
      </c>
      <c r="D27" s="193" t="n">
        <v>11743</v>
      </c>
      <c r="E27" s="189" t="n">
        <v>0.2</v>
      </c>
    </row>
    <row collapsed="false" customFormat="false" customHeight="false" hidden="false" ht="18" outlineLevel="0" r="28">
      <c r="B28" s="191" t="n">
        <v>145</v>
      </c>
      <c r="C28" s="194" t="n">
        <v>60</v>
      </c>
      <c r="D28" s="193" t="n">
        <v>11353</v>
      </c>
      <c r="E28" s="189" t="n">
        <v>0.2</v>
      </c>
    </row>
    <row collapsed="false" customFormat="false" customHeight="false" hidden="false" ht="18" outlineLevel="0" r="29">
      <c r="B29" s="191" t="n">
        <v>150</v>
      </c>
      <c r="C29" s="194" t="n">
        <v>60</v>
      </c>
      <c r="D29" s="193" t="n">
        <v>11353</v>
      </c>
      <c r="E29" s="189" t="n">
        <v>0.2</v>
      </c>
    </row>
    <row collapsed="false" customFormat="false" customHeight="false" hidden="false" ht="18" outlineLevel="0" r="30">
      <c r="B30" s="191" t="n">
        <v>160</v>
      </c>
      <c r="C30" s="194" t="n">
        <v>70</v>
      </c>
      <c r="D30" s="193" t="n">
        <v>13703</v>
      </c>
      <c r="E30" s="189" t="n">
        <v>0.2</v>
      </c>
    </row>
    <row collapsed="false" customFormat="false" customHeight="false" hidden="false" ht="18" outlineLevel="0" r="31">
      <c r="B31" s="191" t="n">
        <v>175</v>
      </c>
      <c r="C31" s="194" t="n">
        <v>75</v>
      </c>
      <c r="D31" s="193" t="n">
        <v>13703</v>
      </c>
      <c r="E31" s="189" t="n">
        <v>0.2</v>
      </c>
    </row>
    <row collapsed="false" customFormat="false" customHeight="false" hidden="false" ht="78" outlineLevel="0" r="32">
      <c r="B32" s="195" t="s">
        <v>137</v>
      </c>
      <c r="C32" s="194" t="n">
        <v>80</v>
      </c>
      <c r="D32" s="193" t="n">
        <v>15077</v>
      </c>
      <c r="E32" s="189" t="n">
        <v>0.2</v>
      </c>
    </row>
    <row collapsed="false" customFormat="false" customHeight="false" hidden="false" ht="62.4" outlineLevel="0" r="33">
      <c r="B33" s="195" t="s">
        <v>138</v>
      </c>
      <c r="C33" s="194" t="n">
        <v>90</v>
      </c>
      <c r="D33" s="193" t="n">
        <v>16645</v>
      </c>
      <c r="E33" s="189" t="n">
        <v>0.2</v>
      </c>
    </row>
    <row collapsed="false" customFormat="false" customHeight="true" hidden="false" ht="51" outlineLevel="0" r="34">
      <c r="A34" s="186" t="s">
        <v>148</v>
      </c>
      <c r="B34" s="187" t="s">
        <v>71</v>
      </c>
      <c r="C34" s="187"/>
      <c r="D34" s="188"/>
      <c r="E34" s="189"/>
    </row>
    <row collapsed="false" customFormat="false" customHeight="false" hidden="false" ht="18" outlineLevel="0" r="35">
      <c r="B35" s="191" t="n">
        <v>120</v>
      </c>
      <c r="C35" s="192" t="n">
        <v>60</v>
      </c>
      <c r="D35" s="193" t="n">
        <v>8802</v>
      </c>
      <c r="E35" s="189" t="n">
        <v>0.2</v>
      </c>
    </row>
    <row collapsed="false" customFormat="false" customHeight="false" hidden="false" ht="18" outlineLevel="0" r="36">
      <c r="B36" s="191" t="n">
        <v>120</v>
      </c>
      <c r="C36" s="194" t="n">
        <v>65</v>
      </c>
      <c r="D36" s="193" t="n">
        <v>9979</v>
      </c>
      <c r="E36" s="189" t="n">
        <v>0.2</v>
      </c>
    </row>
    <row collapsed="false" customFormat="false" customHeight="false" hidden="false" ht="18" outlineLevel="0" r="37">
      <c r="B37" s="191" t="n">
        <v>125</v>
      </c>
      <c r="C37" s="194" t="n">
        <v>65</v>
      </c>
      <c r="D37" s="193" t="n">
        <v>9979</v>
      </c>
      <c r="E37" s="189" t="n">
        <v>0.2</v>
      </c>
    </row>
    <row collapsed="false" customFormat="false" customHeight="false" hidden="false" ht="18" outlineLevel="0" r="38">
      <c r="B38" s="191" t="n">
        <v>140</v>
      </c>
      <c r="C38" s="194" t="n">
        <v>70</v>
      </c>
      <c r="D38" s="193" t="n">
        <v>11743</v>
      </c>
      <c r="E38" s="189" t="n">
        <v>0.2</v>
      </c>
    </row>
    <row collapsed="false" customFormat="false" customHeight="false" hidden="false" ht="18" outlineLevel="0" r="39">
      <c r="B39" s="191" t="n">
        <v>145</v>
      </c>
      <c r="C39" s="194" t="n">
        <v>60</v>
      </c>
      <c r="D39" s="193" t="n">
        <v>10566</v>
      </c>
      <c r="E39" s="189" t="n">
        <v>0.2</v>
      </c>
    </row>
    <row collapsed="false" customFormat="false" customHeight="false" hidden="false" ht="18" outlineLevel="0" r="40">
      <c r="B40" s="191" t="n">
        <v>150</v>
      </c>
      <c r="C40" s="194" t="n">
        <v>60</v>
      </c>
      <c r="D40" s="193" t="n">
        <v>10566</v>
      </c>
      <c r="E40" s="189" t="n">
        <v>0.2</v>
      </c>
    </row>
    <row collapsed="false" customFormat="false" customHeight="false" hidden="false" ht="18" outlineLevel="0" r="41">
      <c r="B41" s="191" t="n">
        <v>160</v>
      </c>
      <c r="C41" s="194" t="n">
        <v>70</v>
      </c>
      <c r="D41" s="193" t="n">
        <v>12529</v>
      </c>
      <c r="E41" s="189" t="n">
        <v>0.2</v>
      </c>
    </row>
    <row collapsed="false" customFormat="false" customHeight="false" hidden="false" ht="18" outlineLevel="0" r="42">
      <c r="B42" s="191" t="n">
        <v>175</v>
      </c>
      <c r="C42" s="194" t="n">
        <v>75</v>
      </c>
      <c r="D42" s="193" t="n">
        <v>12529</v>
      </c>
      <c r="E42" s="189" t="n">
        <v>0.2</v>
      </c>
    </row>
    <row collapsed="false" customFormat="false" customHeight="false" hidden="false" ht="78" outlineLevel="0" r="43">
      <c r="B43" s="195" t="s">
        <v>137</v>
      </c>
      <c r="C43" s="194" t="n">
        <v>80</v>
      </c>
      <c r="D43" s="193" t="n">
        <v>13703</v>
      </c>
      <c r="E43" s="189" t="n">
        <v>0.2</v>
      </c>
    </row>
    <row collapsed="false" customFormat="false" customHeight="false" hidden="false" ht="62.4" outlineLevel="0" r="44">
      <c r="B44" s="195" t="s">
        <v>138</v>
      </c>
      <c r="C44" s="194" t="n">
        <v>90</v>
      </c>
      <c r="D44" s="193" t="n">
        <v>15077</v>
      </c>
      <c r="E44" s="189" t="n">
        <v>0.2</v>
      </c>
    </row>
    <row collapsed="false" customFormat="false" customHeight="true" hidden="false" ht="51" outlineLevel="0" r="45">
      <c r="A45" s="186" t="s">
        <v>153</v>
      </c>
      <c r="B45" s="187" t="s">
        <v>71</v>
      </c>
      <c r="C45" s="187"/>
      <c r="D45" s="188"/>
      <c r="E45" s="189"/>
    </row>
    <row collapsed="false" customFormat="false" customHeight="false" hidden="false" ht="18" outlineLevel="0" r="46">
      <c r="B46" s="191" t="n">
        <v>120</v>
      </c>
      <c r="C46" s="192" t="n">
        <v>60</v>
      </c>
      <c r="D46" s="193" t="n">
        <v>10764</v>
      </c>
      <c r="E46" s="189" t="n">
        <v>0.2</v>
      </c>
    </row>
    <row collapsed="false" customFormat="false" customHeight="false" hidden="false" ht="18" outlineLevel="0" r="47">
      <c r="B47" s="191" t="n">
        <v>120</v>
      </c>
      <c r="C47" s="194" t="n">
        <v>65</v>
      </c>
      <c r="D47" s="193" t="n">
        <v>12135</v>
      </c>
      <c r="E47" s="189" t="n">
        <v>0.2</v>
      </c>
    </row>
    <row collapsed="false" customFormat="false" customHeight="false" hidden="false" ht="18" outlineLevel="0" r="48">
      <c r="B48" s="191" t="n">
        <v>125</v>
      </c>
      <c r="C48" s="194" t="n">
        <v>65</v>
      </c>
      <c r="D48" s="193" t="n">
        <v>12135</v>
      </c>
      <c r="E48" s="189" t="n">
        <v>0.2</v>
      </c>
    </row>
    <row collapsed="false" customFormat="false" customHeight="false" hidden="false" ht="18" outlineLevel="0" r="49">
      <c r="B49" s="191" t="n">
        <v>140</v>
      </c>
      <c r="C49" s="194" t="n">
        <v>70</v>
      </c>
      <c r="D49" s="193" t="n">
        <v>12920</v>
      </c>
      <c r="E49" s="189" t="n">
        <v>0.2</v>
      </c>
    </row>
    <row collapsed="false" customFormat="false" customHeight="false" hidden="false" ht="18" outlineLevel="0" r="50">
      <c r="B50" s="191" t="n">
        <v>145</v>
      </c>
      <c r="C50" s="194" t="n">
        <v>60</v>
      </c>
      <c r="D50" s="193" t="n">
        <v>12920</v>
      </c>
      <c r="E50" s="189" t="n">
        <v>0.2</v>
      </c>
    </row>
    <row collapsed="false" customFormat="false" customHeight="false" hidden="false" ht="18" outlineLevel="0" r="51">
      <c r="B51" s="191" t="n">
        <v>150</v>
      </c>
      <c r="C51" s="194" t="n">
        <v>60</v>
      </c>
      <c r="D51" s="193" t="n">
        <v>12920</v>
      </c>
      <c r="E51" s="189" t="n">
        <v>0.2</v>
      </c>
    </row>
    <row collapsed="false" customFormat="false" customHeight="false" hidden="false" ht="18" outlineLevel="0" r="52">
      <c r="B52" s="191" t="n">
        <v>160</v>
      </c>
      <c r="C52" s="194" t="n">
        <v>70</v>
      </c>
      <c r="D52" s="193" t="n">
        <v>14683</v>
      </c>
      <c r="E52" s="189" t="n">
        <v>0.2</v>
      </c>
    </row>
    <row collapsed="false" customFormat="false" customHeight="false" hidden="false" ht="18" outlineLevel="0" r="53">
      <c r="B53" s="191" t="n">
        <v>175</v>
      </c>
      <c r="C53" s="194" t="n">
        <v>75</v>
      </c>
      <c r="D53" s="193" t="n">
        <v>14683</v>
      </c>
      <c r="E53" s="189" t="n">
        <v>0.2</v>
      </c>
    </row>
    <row collapsed="false" customFormat="false" customHeight="false" hidden="false" ht="78" outlineLevel="0" r="54">
      <c r="B54" s="195" t="s">
        <v>137</v>
      </c>
      <c r="C54" s="194" t="n">
        <v>80</v>
      </c>
      <c r="D54" s="193" t="n">
        <v>16448</v>
      </c>
      <c r="E54" s="189" t="n">
        <v>0.2</v>
      </c>
    </row>
    <row collapsed="false" customFormat="false" customHeight="false" hidden="false" ht="62.4" outlineLevel="0" r="55">
      <c r="B55" s="195" t="s">
        <v>138</v>
      </c>
      <c r="C55" s="194" t="n">
        <v>90</v>
      </c>
      <c r="D55" s="193" t="n">
        <v>16841</v>
      </c>
      <c r="E55" s="189" t="n">
        <v>0.2</v>
      </c>
    </row>
  </sheetData>
  <mergeCells count="5">
    <mergeCell ref="B1:C1"/>
    <mergeCell ref="B12:C12"/>
    <mergeCell ref="B23:C23"/>
    <mergeCell ref="B34:C34"/>
    <mergeCell ref="B45:C45"/>
  </mergeCells>
  <conditionalFormatting sqref="C2:C11">
    <cfRule aboveAverage="0" bottom="0" dxfId="0" operator="equal" percent="0" priority="2" rank="0" text="" type="cellIs">
      <formula>"сквозной"</formula>
    </cfRule>
    <cfRule aboveAverage="0" bottom="0" dxfId="1" operator="equal" percent="0" priority="3" rank="0" text="" type="cellIs">
      <formula>"Комплектация"</formula>
    </cfRule>
    <cfRule aboveAverage="0" bottom="0" dxfId="2" operator="equal" percent="0" priority="4" rank="0" text="" type="cellIs">
      <formula>"ХА"</formula>
    </cfRule>
    <cfRule aboveAverage="0" bottom="0" dxfId="3" operator="equal" percent="0" priority="5" rank="0" text="" type="cellIs">
      <formula>"ФМА"</formula>
    </cfRule>
  </conditionalFormatting>
  <conditionalFormatting sqref="C2:C11">
    <cfRule aboveAverage="0" bottom="0" dxfId="4" operator="equal" percent="0" priority="6" rank="0" text="" type="cellIs">
      <formula>"ММ"</formula>
    </cfRule>
  </conditionalFormatting>
  <conditionalFormatting sqref="C13:C22">
    <cfRule aboveAverage="0" bottom="0" dxfId="5" operator="equal" percent="0" priority="7" rank="0" text="" type="cellIs">
      <formula>"сквозной"</formula>
    </cfRule>
    <cfRule aboveAverage="0" bottom="0" dxfId="6" operator="equal" percent="0" priority="8" rank="0" text="" type="cellIs">
      <formula>"Комплектация"</formula>
    </cfRule>
    <cfRule aboveAverage="0" bottom="0" dxfId="7" operator="equal" percent="0" priority="9" rank="0" text="" type="cellIs">
      <formula>"ХА"</formula>
    </cfRule>
    <cfRule aboveAverage="0" bottom="0" dxfId="8" operator="equal" percent="0" priority="10" rank="0" text="" type="cellIs">
      <formula>"ФМА"</formula>
    </cfRule>
  </conditionalFormatting>
  <conditionalFormatting sqref="C13:C22">
    <cfRule aboveAverage="0" bottom="0" dxfId="9" operator="equal" percent="0" priority="11" rank="0" text="" type="cellIs">
      <formula>"ММ"</formula>
    </cfRule>
  </conditionalFormatting>
  <conditionalFormatting sqref="C24:C33">
    <cfRule aboveAverage="0" bottom="0" dxfId="10" operator="equal" percent="0" priority="12" rank="0" text="" type="cellIs">
      <formula>"сквозной"</formula>
    </cfRule>
    <cfRule aboveAverage="0" bottom="0" dxfId="11" operator="equal" percent="0" priority="13" rank="0" text="" type="cellIs">
      <formula>"Комплектация"</formula>
    </cfRule>
    <cfRule aboveAverage="0" bottom="0" dxfId="12" operator="equal" percent="0" priority="14" rank="0" text="" type="cellIs">
      <formula>"ХА"</formula>
    </cfRule>
    <cfRule aboveAverage="0" bottom="0" dxfId="13" operator="equal" percent="0" priority="15" rank="0" text="" type="cellIs">
      <formula>"ФМА"</formula>
    </cfRule>
  </conditionalFormatting>
  <conditionalFormatting sqref="C24:C33">
    <cfRule aboveAverage="0" bottom="0" dxfId="14" operator="equal" percent="0" priority="16" rank="0" text="" type="cellIs">
      <formula>"ММ"</formula>
    </cfRule>
  </conditionalFormatting>
  <conditionalFormatting sqref="C35:C44">
    <cfRule aboveAverage="0" bottom="0" dxfId="15" operator="equal" percent="0" priority="17" rank="0" text="" type="cellIs">
      <formula>"сквозной"</formula>
    </cfRule>
    <cfRule aboveAverage="0" bottom="0" dxfId="16" operator="equal" percent="0" priority="18" rank="0" text="" type="cellIs">
      <formula>"Комплектация"</formula>
    </cfRule>
    <cfRule aboveAverage="0" bottom="0" dxfId="17" operator="equal" percent="0" priority="19" rank="0" text="" type="cellIs">
      <formula>"ХА"</formula>
    </cfRule>
    <cfRule aboveAverage="0" bottom="0" dxfId="18" operator="equal" percent="0" priority="20" rank="0" text="" type="cellIs">
      <formula>"ФМА"</formula>
    </cfRule>
  </conditionalFormatting>
  <conditionalFormatting sqref="C35:C44">
    <cfRule aboveAverage="0" bottom="0" dxfId="19" operator="equal" percent="0" priority="21" rank="0" text="" type="cellIs">
      <formula>"ММ"</formula>
    </cfRule>
  </conditionalFormatting>
  <conditionalFormatting sqref="C46:C55">
    <cfRule aboveAverage="0" bottom="0" dxfId="20" operator="equal" percent="0" priority="22" rank="0" text="" type="cellIs">
      <formula>"сквозной"</formula>
    </cfRule>
    <cfRule aboveAverage="0" bottom="0" dxfId="21" operator="equal" percent="0" priority="23" rank="0" text="" type="cellIs">
      <formula>"Комплектация"</formula>
    </cfRule>
    <cfRule aboveAverage="0" bottom="0" dxfId="22" operator="equal" percent="0" priority="24" rank="0" text="" type="cellIs">
      <formula>"ХА"</formula>
    </cfRule>
    <cfRule aboveAverage="0" bottom="0" dxfId="23" operator="equal" percent="0" priority="25" rank="0" text="" type="cellIs">
      <formula>"ФМА"</formula>
    </cfRule>
  </conditionalFormatting>
  <conditionalFormatting sqref="C46:C55">
    <cfRule aboveAverage="0" bottom="0" dxfId="24" operator="equal" percent="0" priority="26" rank="0" text="" type="cellIs">
      <formula>"ММ"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0" zoomScaleNormal="100" zoomScalePageLayoutView="70">
      <selection activeCell="J1" activeCellId="0" pane="topLeft" sqref="J1"/>
    </sheetView>
  </sheetViews>
  <sheetFormatPr defaultRowHeight="15.25"/>
  <cols>
    <col collapsed="false" hidden="false" max="1" min="1" style="1" width="34.8928571428571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45" width="0"/>
    <col collapsed="false" hidden="false" max="6" min="6" style="135" width="16.5612244897959"/>
    <col collapsed="false" hidden="false" max="7" min="7" style="47" width="10"/>
    <col collapsed="false" hidden="false" max="8" min="8" style="33" width="18.1071428571429"/>
    <col collapsed="false" hidden="false" max="9" min="9" style="33" width="19.9948979591837"/>
    <col collapsed="false" hidden="false" max="1022" min="10" style="1" width="9.10714285714286"/>
    <col collapsed="false" hidden="false" max="1025" min="1023" style="0" width="9.10714285714286"/>
  </cols>
  <sheetData>
    <row collapsed="false" customFormat="false" customHeight="false" hidden="false" ht="15.65" outlineLevel="0" r="1">
      <c r="A1" s="48" t="str">
        <f aca="false">'Викинг (скрутка)'!A1</f>
        <v>c 06.07 по 16.07.2024</v>
      </c>
      <c r="B1" s="3"/>
      <c r="C1" s="3"/>
      <c r="D1" s="3"/>
      <c r="G1" s="49"/>
      <c r="H1" s="50"/>
      <c r="I1" s="53" t="s">
        <v>67</v>
      </c>
      <c r="J1" s="54"/>
      <c r="K1" s="54"/>
      <c r="L1" s="54"/>
    </row>
    <row collapsed="false" customFormat="false" customHeight="true" hidden="false" ht="29.25" outlineLevel="0" r="2">
      <c r="A2" s="55" t="s">
        <v>157</v>
      </c>
      <c r="B2" s="55"/>
      <c r="C2" s="55"/>
      <c r="D2" s="55"/>
      <c r="E2" s="55"/>
      <c r="F2" s="55"/>
      <c r="G2" s="55"/>
      <c r="H2" s="55"/>
      <c r="I2" s="55"/>
    </row>
    <row collapsed="false" customFormat="false" customHeight="true" hidden="false" ht="35.25" outlineLevel="0" r="3">
      <c r="A3" s="56" t="s">
        <v>158</v>
      </c>
      <c r="B3" s="57" t="s">
        <v>70</v>
      </c>
      <c r="C3" s="136" t="s">
        <v>71</v>
      </c>
      <c r="D3" s="136"/>
      <c r="E3" s="58" t="s">
        <v>72</v>
      </c>
      <c r="F3" s="58" t="s">
        <v>72</v>
      </c>
      <c r="G3" s="60" t="s">
        <v>73</v>
      </c>
      <c r="H3" s="61" t="s">
        <v>74</v>
      </c>
      <c r="I3" s="197" t="s">
        <v>75</v>
      </c>
      <c r="J3" s="114" t="s">
        <v>159</v>
      </c>
    </row>
    <row collapsed="false" customFormat="false" customHeight="true" hidden="false" ht="26.4" outlineLevel="0" r="4">
      <c r="A4" s="82" t="s">
        <v>160</v>
      </c>
      <c r="B4" s="142" t="s">
        <v>161</v>
      </c>
      <c r="C4" s="198" t="s">
        <v>111</v>
      </c>
      <c r="D4" s="85" t="n">
        <v>80</v>
      </c>
      <c r="E4" s="199" t="n">
        <v>41844</v>
      </c>
      <c r="F4" s="86" t="n">
        <f aca="false">ROUND(E4*(1+'Wildberries (РРЦ)'!$D$2),0)</f>
        <v>41844</v>
      </c>
      <c r="G4" s="146" t="n">
        <v>0.345</v>
      </c>
      <c r="H4" s="88" t="n">
        <f aca="false">F4*(1-G4)</f>
        <v>27407.82</v>
      </c>
      <c r="I4" s="200" t="n">
        <f aca="false">('SERTA Embrace_опт (2)'!D2*(1-'SERTA Embrace_опт (2)'!$F$1)*(1-'SERTA Embrace_опт (2)'!E2))/(IF(AND('Категория(опт)'!$B$6="с НДС"),1,IF(AND('Категория(опт)'!$B$6="без НДС"),1.2,"")))</f>
        <v>19913.6262</v>
      </c>
    </row>
    <row collapsed="false" customFormat="false" customHeight="true" hidden="false" ht="26.4" outlineLevel="0" r="5">
      <c r="A5" s="82" t="s">
        <v>162</v>
      </c>
      <c r="B5" s="142"/>
      <c r="C5" s="198"/>
      <c r="D5" s="93" t="n">
        <v>90</v>
      </c>
      <c r="E5" s="201" t="n">
        <v>45646</v>
      </c>
      <c r="F5" s="76" t="n">
        <f aca="false">ROUND(E5*(1+'Wildberries (РРЦ)'!$D$2),0)</f>
        <v>45646</v>
      </c>
      <c r="G5" s="146" t="n">
        <v>0.345</v>
      </c>
      <c r="H5" s="95" t="n">
        <f aca="false">F5*(1-G5)</f>
        <v>29898.13</v>
      </c>
      <c r="I5" s="202" t="n">
        <f aca="false">('SERTA Embrace_опт (2)'!D3*(1-'SERTA Embrace_опт (2)'!$F$1)*(1-'SERTA Embrace_опт (2)'!E3))/(IF(AND('Категория(опт)'!$B$6="с НДС"),1,IF(AND('Категория(опт)'!$B$6="без НДС"),1.2,"")))</f>
        <v>21722.8947</v>
      </c>
    </row>
    <row collapsed="false" customFormat="false" customHeight="true" hidden="false" ht="26.4" outlineLevel="0" r="6">
      <c r="A6" s="82" t="s">
        <v>163</v>
      </c>
      <c r="B6" s="142"/>
      <c r="C6" s="198"/>
      <c r="D6" s="93" t="n">
        <v>120</v>
      </c>
      <c r="E6" s="201" t="n">
        <v>58309</v>
      </c>
      <c r="F6" s="76" t="n">
        <f aca="false">ROUND(E6*(1+'Wildberries (РРЦ)'!$D$2),0)</f>
        <v>58309</v>
      </c>
      <c r="G6" s="146" t="n">
        <v>0.345</v>
      </c>
      <c r="H6" s="95" t="n">
        <f aca="false">F6*(1-G6)</f>
        <v>38192.395</v>
      </c>
      <c r="I6" s="202" t="n">
        <f aca="false">('SERTA Embrace_опт (2)'!D4*(1-'SERTA Embrace_опт (2)'!$F$1)*(1-'SERTA Embrace_опт (2)'!E4))/(IF(AND('Категория(опт)'!$B$6="с НДС"),1,IF(AND('Категория(опт)'!$B$6="без НДС"),1.2,"")))</f>
        <v>27749.15055</v>
      </c>
    </row>
    <row collapsed="false" customFormat="false" customHeight="true" hidden="false" ht="26.4" outlineLevel="0" r="7">
      <c r="A7" s="82" t="s">
        <v>143</v>
      </c>
      <c r="B7" s="142"/>
      <c r="C7" s="198"/>
      <c r="D7" s="159" t="n">
        <v>140</v>
      </c>
      <c r="E7" s="201" t="n">
        <v>65232</v>
      </c>
      <c r="F7" s="76" t="n">
        <f aca="false">ROUND(E7*(1+'Wildberries (РРЦ)'!$D$2),0)</f>
        <v>65232</v>
      </c>
      <c r="G7" s="146" t="n">
        <v>0.345</v>
      </c>
      <c r="H7" s="95" t="n">
        <f aca="false">F7*(1-G7)</f>
        <v>42726.96</v>
      </c>
      <c r="I7" s="202" t="n">
        <f aca="false">('SERTA Embrace_опт (2)'!D5*(1-'SERTA Embrace_опт (2)'!$F$1)*(1-'SERTA Embrace_опт (2)'!E5))/(IF(AND('Категория(опт)'!$B$6="с НДС"),1,IF(AND('Категория(опт)'!$B$6="без НДС"),1.2,"")))</f>
        <v>31044.44355</v>
      </c>
    </row>
    <row collapsed="false" customFormat="false" customHeight="true" hidden="false" ht="26.4" outlineLevel="0" r="8">
      <c r="A8" s="82" t="s">
        <v>164</v>
      </c>
      <c r="B8" s="142"/>
      <c r="C8" s="198"/>
      <c r="D8" s="160" t="n">
        <v>160</v>
      </c>
      <c r="E8" s="201" t="n">
        <v>73482</v>
      </c>
      <c r="F8" s="101" t="n">
        <f aca="false">ROUND(E8*(1+'Wildberries (РРЦ)'!$D$2),0)</f>
        <v>73482</v>
      </c>
      <c r="G8" s="203" t="n">
        <v>0.345</v>
      </c>
      <c r="H8" s="103" t="n">
        <f aca="false">F8*(1-G8)</f>
        <v>48130.71</v>
      </c>
      <c r="I8" s="204" t="n">
        <f aca="false">('SERTA Embrace_опт (2)'!D6*(1-'SERTA Embrace_опт (2)'!$F$1)*(1-'SERTA Embrace_опт (2)'!E6))/(IF(AND('Категория(опт)'!$B$6="с НДС"),1,IF(AND('Категория(опт)'!$B$6="без НДС"),1.2,"")))</f>
        <v>34974.55185</v>
      </c>
    </row>
    <row collapsed="false" customFormat="false" customHeight="true" hidden="false" ht="26.4" outlineLevel="0" r="9">
      <c r="A9" s="82"/>
      <c r="B9" s="142"/>
      <c r="C9" s="198"/>
      <c r="D9" s="159" t="n">
        <v>180</v>
      </c>
      <c r="E9" s="201" t="n">
        <v>81731</v>
      </c>
      <c r="F9" s="76" t="n">
        <f aca="false">ROUND(E9*(1+'Wildberries (РРЦ)'!$D$2),0)</f>
        <v>81731</v>
      </c>
      <c r="G9" s="146" t="n">
        <v>0.345</v>
      </c>
      <c r="H9" s="95" t="n">
        <f aca="false">F9*(1-G9)</f>
        <v>53533.805</v>
      </c>
      <c r="I9" s="202" t="n">
        <f aca="false">('SERTA Embrace_опт (2)'!D7*(1-'SERTA Embrace_опт (2)'!$F$1)*(1-'SERTA Embrace_опт (2)'!E7))/(IF(AND('Категория(опт)'!$B$6="с НДС"),1,IF(AND('Категория(опт)'!$B$6="без НДС"),1.2,"")))</f>
        <v>38896.1301</v>
      </c>
    </row>
    <row collapsed="false" customFormat="false" customHeight="true" hidden="false" ht="26.4" outlineLevel="0" r="10">
      <c r="A10" s="82" t="s">
        <v>91</v>
      </c>
      <c r="B10" s="142"/>
      <c r="C10" s="198"/>
      <c r="D10" s="205" t="n">
        <v>200</v>
      </c>
      <c r="E10" s="206" t="n">
        <v>89266</v>
      </c>
      <c r="F10" s="109" t="n">
        <f aca="false">ROUND(E10*(1+'Wildberries (РРЦ)'!$D$2),0)</f>
        <v>89266</v>
      </c>
      <c r="G10" s="146" t="n">
        <v>0.345</v>
      </c>
      <c r="H10" s="110" t="n">
        <f aca="false">F10*(1-G10)</f>
        <v>58469.23</v>
      </c>
      <c r="I10" s="207" t="n">
        <f aca="false">('SERTA Embrace_опт (2)'!D8*(1-'SERTA Embrace_опт (2)'!$F$1)*(1-'SERTA Embrace_опт (2)'!E8))/(IF(AND('Категория(опт)'!$B$6="с НДС"),1,IF(AND('Категория(опт)'!$B$6="без НДС"),1.2,"")))</f>
        <v>42481.89375</v>
      </c>
    </row>
    <row collapsed="false" customFormat="false" customHeight="true" hidden="false" ht="35.25" outlineLevel="0" r="11">
      <c r="A11" s="56" t="s">
        <v>165</v>
      </c>
      <c r="B11" s="57" t="s">
        <v>70</v>
      </c>
      <c r="C11" s="136" t="s">
        <v>71</v>
      </c>
      <c r="D11" s="136"/>
      <c r="E11" s="58" t="s">
        <v>72</v>
      </c>
      <c r="F11" s="58" t="s">
        <v>72</v>
      </c>
      <c r="G11" s="60" t="s">
        <v>73</v>
      </c>
      <c r="H11" s="61" t="s">
        <v>74</v>
      </c>
      <c r="I11" s="197" t="s">
        <v>75</v>
      </c>
      <c r="J11" s="114" t="s">
        <v>159</v>
      </c>
    </row>
    <row collapsed="false" customFormat="false" customHeight="true" hidden="false" ht="25.95" outlineLevel="0" r="12">
      <c r="A12" s="82" t="s">
        <v>166</v>
      </c>
      <c r="B12" s="142" t="s">
        <v>167</v>
      </c>
      <c r="C12" s="198" t="s">
        <v>111</v>
      </c>
      <c r="D12" s="85" t="n">
        <v>80</v>
      </c>
      <c r="E12" s="199" t="n">
        <v>42202</v>
      </c>
      <c r="F12" s="86" t="n">
        <f aca="false">ROUND(E12*(1+'Wildberries (РРЦ)'!$D$2),0)</f>
        <v>42202</v>
      </c>
      <c r="G12" s="146" t="n">
        <v>0.295</v>
      </c>
      <c r="H12" s="88" t="n">
        <f aca="false">F12*(1-G12)</f>
        <v>29752.41</v>
      </c>
      <c r="I12" s="200" t="n">
        <f aca="false">('SERTA Embrace_опт (2)'!D10*(1-'SERTA Embrace_опт (2)'!$F$9)*(1-'SERTA Embrace_опт (2)'!E10))/(IF(AND('Категория(опт)'!$B$6="с НДС"),1,IF(AND('Категория(опт)'!$B$6="без НДС"),1.2,"")))</f>
        <v>21621.924</v>
      </c>
    </row>
    <row collapsed="false" customFormat="false" customHeight="true" hidden="false" ht="25.95" outlineLevel="0" r="13">
      <c r="A13" s="82" t="s">
        <v>168</v>
      </c>
      <c r="B13" s="142"/>
      <c r="C13" s="198"/>
      <c r="D13" s="93" t="n">
        <v>90</v>
      </c>
      <c r="E13" s="201" t="n">
        <v>45961</v>
      </c>
      <c r="F13" s="76" t="n">
        <f aca="false">ROUND(E13*(1+'Wildberries (РРЦ)'!$D$2),0)</f>
        <v>45961</v>
      </c>
      <c r="G13" s="146" t="n">
        <v>0.295</v>
      </c>
      <c r="H13" s="95" t="n">
        <f aca="false">F13*(1-G13)</f>
        <v>32402.505</v>
      </c>
      <c r="I13" s="202" t="n">
        <f aca="false">('SERTA Embrace_опт (2)'!D11*(1-'SERTA Embrace_опт (2)'!$F$9)*(1-'SERTA Embrace_опт (2)'!E11))/(IF(AND('Категория(опт)'!$B$6="с НДС"),1,IF(AND('Категория(опт)'!$B$6="без НДС"),1.2,"")))</f>
        <v>23549.088</v>
      </c>
    </row>
    <row collapsed="false" customFormat="false" customHeight="true" hidden="false" ht="25.95" outlineLevel="0" r="14">
      <c r="A14" s="82" t="s">
        <v>163</v>
      </c>
      <c r="B14" s="142"/>
      <c r="C14" s="198"/>
      <c r="D14" s="93" t="n">
        <v>120</v>
      </c>
      <c r="E14" s="201" t="n">
        <v>57677</v>
      </c>
      <c r="F14" s="76" t="n">
        <f aca="false">ROUND(E14*(1+'Wildberries (РРЦ)'!$D$2),0)</f>
        <v>57677</v>
      </c>
      <c r="G14" s="146" t="n">
        <v>0.295</v>
      </c>
      <c r="H14" s="95" t="n">
        <f aca="false">F14*(1-G14)</f>
        <v>40662.285</v>
      </c>
      <c r="I14" s="202" t="n">
        <f aca="false">('SERTA Embrace_опт (2)'!D12*(1-'SERTA Embrace_опт (2)'!$F$9)*(1-'SERTA Embrace_опт (2)'!E12))/(IF(AND('Категория(опт)'!$B$6="с НДС"),1,IF(AND('Категория(опт)'!$B$6="без НДС"),1.2,"")))</f>
        <v>29550.996</v>
      </c>
    </row>
    <row collapsed="false" customFormat="false" customHeight="true" hidden="false" ht="25.95" outlineLevel="0" r="15">
      <c r="A15" s="82" t="s">
        <v>143</v>
      </c>
      <c r="B15" s="142"/>
      <c r="C15" s="198"/>
      <c r="D15" s="159" t="n">
        <v>140</v>
      </c>
      <c r="E15" s="201" t="n">
        <v>64059</v>
      </c>
      <c r="F15" s="76" t="n">
        <f aca="false">ROUND(E15*(1+'Wildberries (РРЦ)'!$D$2),0)</f>
        <v>64059</v>
      </c>
      <c r="G15" s="146" t="n">
        <v>0.295</v>
      </c>
      <c r="H15" s="95" t="n">
        <f aca="false">F15*(1-G15)</f>
        <v>45161.595</v>
      </c>
      <c r="I15" s="202" t="n">
        <f aca="false">('SERTA Embrace_опт (2)'!D13*(1-'SERTA Embrace_опт (2)'!$F$9)*(1-'SERTA Embrace_опт (2)'!E13))/(IF(AND('Категория(опт)'!$B$6="с НДС"),1,IF(AND('Категория(опт)'!$B$6="без НДС"),1.2,"")))</f>
        <v>32827.224</v>
      </c>
    </row>
    <row collapsed="false" customFormat="false" customHeight="true" hidden="false" ht="25.95" outlineLevel="0" r="16">
      <c r="A16" s="82" t="s">
        <v>169</v>
      </c>
      <c r="B16" s="142"/>
      <c r="C16" s="198"/>
      <c r="D16" s="160" t="n">
        <v>160</v>
      </c>
      <c r="E16" s="201" t="n">
        <v>71594</v>
      </c>
      <c r="F16" s="101" t="n">
        <f aca="false">ROUND(E16*(1+'Wildberries (РРЦ)'!$D$2),0)</f>
        <v>71594</v>
      </c>
      <c r="G16" s="203" t="n">
        <v>0.295</v>
      </c>
      <c r="H16" s="103" t="n">
        <f aca="false">F16*(1-G16)</f>
        <v>50473.77</v>
      </c>
      <c r="I16" s="204" t="n">
        <f aca="false">('SERTA Embrace_опт (2)'!D14*(1-'SERTA Embrace_опт (2)'!$F$9)*(1-'SERTA Embrace_опт (2)'!E14))/(IF(AND('Категория(опт)'!$B$6="с НДС"),1,IF(AND('Категория(опт)'!$B$6="без НДС"),1.2,"")))</f>
        <v>36692.376</v>
      </c>
    </row>
    <row collapsed="false" customFormat="false" customHeight="true" hidden="false" ht="25.95" outlineLevel="0" r="17">
      <c r="A17" s="82"/>
      <c r="B17" s="142"/>
      <c r="C17" s="198"/>
      <c r="D17" s="159" t="n">
        <v>180</v>
      </c>
      <c r="E17" s="201" t="n">
        <v>78411</v>
      </c>
      <c r="F17" s="76" t="n">
        <f aca="false">ROUND(E17*(1+'Wildberries (РРЦ)'!$D$2),0)</f>
        <v>78411</v>
      </c>
      <c r="G17" s="146" t="n">
        <v>0.295</v>
      </c>
      <c r="H17" s="95" t="n">
        <f aca="false">F17*(1-G17)</f>
        <v>55279.755</v>
      </c>
      <c r="I17" s="202" t="n">
        <f aca="false">('SERTA Embrace_опт (2)'!D15*(1-'SERTA Embrace_опт (2)'!$F$9)*(1-'SERTA Embrace_опт (2)'!E15))/(IF(AND('Категория(опт)'!$B$6="с НДС"),1,IF(AND('Категория(опт)'!$B$6="без НДС"),1.2,"")))</f>
        <v>40179.18</v>
      </c>
    </row>
    <row collapsed="false" customFormat="false" customHeight="true" hidden="false" ht="25.95" outlineLevel="0" r="18">
      <c r="A18" s="82" t="s">
        <v>83</v>
      </c>
      <c r="B18" s="142"/>
      <c r="C18" s="198"/>
      <c r="D18" s="205" t="n">
        <v>200</v>
      </c>
      <c r="E18" s="206" t="n">
        <v>85887</v>
      </c>
      <c r="F18" s="109" t="n">
        <f aca="false">ROUND(E18*(1+'Wildberries (РРЦ)'!$D$2),0)</f>
        <v>85887</v>
      </c>
      <c r="G18" s="146" t="n">
        <v>0.295</v>
      </c>
      <c r="H18" s="110" t="n">
        <f aca="false">F18*(1-G18)</f>
        <v>60550.335</v>
      </c>
      <c r="I18" s="207" t="n">
        <f aca="false">('SERTA Embrace_опт (2)'!D16*(1-'SERTA Embrace_опт (2)'!$F$9)*(1-'SERTA Embrace_опт (2)'!E16))/(IF(AND('Категория(опт)'!$B$6="с НДС"),1,IF(AND('Категория(опт)'!$B$6="без НДС"),1.2,"")))</f>
        <v>44015.796</v>
      </c>
    </row>
    <row collapsed="false" customFormat="false" customHeight="true" hidden="false" ht="29.85" outlineLevel="0" r="19">
      <c r="A19" s="56" t="s">
        <v>170</v>
      </c>
      <c r="B19" s="57" t="s">
        <v>70</v>
      </c>
      <c r="C19" s="136" t="s">
        <v>71</v>
      </c>
      <c r="D19" s="136"/>
      <c r="E19" s="58" t="s">
        <v>72</v>
      </c>
      <c r="F19" s="58" t="s">
        <v>72</v>
      </c>
      <c r="G19" s="60" t="s">
        <v>73</v>
      </c>
      <c r="H19" s="61" t="s">
        <v>74</v>
      </c>
      <c r="I19" s="197" t="s">
        <v>75</v>
      </c>
      <c r="J19" s="114" t="s">
        <v>159</v>
      </c>
    </row>
    <row collapsed="false" customFormat="false" customHeight="true" hidden="false" ht="27.6" outlineLevel="0" r="20">
      <c r="A20" s="82" t="s">
        <v>166</v>
      </c>
      <c r="B20" s="142" t="s">
        <v>171</v>
      </c>
      <c r="C20" s="198" t="s">
        <v>111</v>
      </c>
      <c r="D20" s="85" t="n">
        <v>80</v>
      </c>
      <c r="E20" s="199" t="n">
        <v>54907</v>
      </c>
      <c r="F20" s="86" t="n">
        <f aca="false">ROUND(E20*(1+'Wildberries (РРЦ)'!$D$2),0)</f>
        <v>54907</v>
      </c>
      <c r="G20" s="146" t="n">
        <v>0.395</v>
      </c>
      <c r="H20" s="88" t="n">
        <f aca="false">F20*(1-G20)</f>
        <v>33218.735</v>
      </c>
      <c r="I20" s="200" t="n">
        <f aca="false">('SERTA Embrace_опт (2)'!D18*(1-'SERTA Embrace_опт (2)'!$F$17)*(1-'SERTA Embrace_опт (2)'!E18))/(IF(AND('Категория(опт)'!$B$6="с НДС"),1,IF(AND('Категория(опт)'!$B$6="без НДС"),1.2,"")))</f>
        <v>23913.9306</v>
      </c>
    </row>
    <row collapsed="false" customFormat="false" customHeight="true" hidden="false" ht="27.6" outlineLevel="0" r="21">
      <c r="A21" s="82" t="s">
        <v>172</v>
      </c>
      <c r="B21" s="142"/>
      <c r="C21" s="198"/>
      <c r="D21" s="93" t="n">
        <v>90</v>
      </c>
      <c r="E21" s="201" t="n">
        <v>60000</v>
      </c>
      <c r="F21" s="76" t="n">
        <f aca="false">ROUND(E21*(1+'Wildberries (РРЦ)'!$D$2),0)</f>
        <v>60000</v>
      </c>
      <c r="G21" s="146" t="n">
        <v>0.395</v>
      </c>
      <c r="H21" s="95" t="n">
        <f aca="false">F21*(1-G21)</f>
        <v>36300</v>
      </c>
      <c r="I21" s="202" t="n">
        <f aca="false">('SERTA Embrace_опт (2)'!D19*(1-'SERTA Embrace_опт (2)'!$F$17)*(1-'SERTA Embrace_опт (2)'!E19))/(IF(AND('Категория(опт)'!$B$6="с НДС"),1,IF(AND('Категория(опт)'!$B$6="без НДС"),1.2,"")))</f>
        <v>26121.6084</v>
      </c>
    </row>
    <row collapsed="false" customFormat="false" customHeight="true" hidden="false" ht="27.6" outlineLevel="0" r="22">
      <c r="A22" s="82" t="s">
        <v>173</v>
      </c>
      <c r="B22" s="142"/>
      <c r="C22" s="198"/>
      <c r="D22" s="93" t="n">
        <v>120</v>
      </c>
      <c r="E22" s="201" t="n">
        <v>76942</v>
      </c>
      <c r="F22" s="76" t="n">
        <f aca="false">ROUND(E22*(1+'Wildberries (РРЦ)'!$D$2),0)</f>
        <v>76942</v>
      </c>
      <c r="G22" s="146" t="n">
        <v>0.395</v>
      </c>
      <c r="H22" s="95" t="n">
        <f aca="false">F22*(1-G22)</f>
        <v>46549.91</v>
      </c>
      <c r="I22" s="202" t="n">
        <f aca="false">('SERTA Embrace_опт (2)'!D20*(1-'SERTA Embrace_опт (2)'!$F$17)*(1-'SERTA Embrace_опт (2)'!E20))/(IF(AND('Категория(опт)'!$B$6="с НДС"),1,IF(AND('Категория(опт)'!$B$6="без НДС"),1.2,"")))</f>
        <v>33507.0204</v>
      </c>
    </row>
    <row collapsed="false" customFormat="false" customHeight="true" hidden="false" ht="27.6" outlineLevel="0" r="23">
      <c r="A23" s="82" t="s">
        <v>135</v>
      </c>
      <c r="B23" s="142"/>
      <c r="C23" s="198"/>
      <c r="D23" s="159" t="n">
        <v>140</v>
      </c>
      <c r="E23" s="201" t="n">
        <v>84282</v>
      </c>
      <c r="F23" s="76" t="n">
        <f aca="false">ROUND(E23*(1+'Wildberries (РРЦ)'!$D$2),0)</f>
        <v>84282</v>
      </c>
      <c r="G23" s="146" t="n">
        <v>0.395</v>
      </c>
      <c r="H23" s="95" t="n">
        <f aca="false">F23*(1-G23)</f>
        <v>50990.61</v>
      </c>
      <c r="I23" s="202" t="n">
        <f aca="false">('SERTA Embrace_опт (2)'!D21*(1-'SERTA Embrace_опт (2)'!$F$17)*(1-'SERTA Embrace_опт (2)'!E21))/(IF(AND('Категория(опт)'!$B$6="с НДС"),1,IF(AND('Категория(опт)'!$B$6="без НДС"),1.2,"")))</f>
        <v>36713.3598</v>
      </c>
    </row>
    <row collapsed="false" customFormat="false" customHeight="true" hidden="false" ht="27.6" outlineLevel="0" r="24">
      <c r="A24" s="82" t="s">
        <v>169</v>
      </c>
      <c r="B24" s="142"/>
      <c r="C24" s="198"/>
      <c r="D24" s="160" t="n">
        <v>160</v>
      </c>
      <c r="E24" s="201" t="n">
        <v>94710</v>
      </c>
      <c r="F24" s="101" t="n">
        <f aca="false">ROUND(E24*(1+'Wildberries (РРЦ)'!$D$2),0)</f>
        <v>94710</v>
      </c>
      <c r="G24" s="203" t="n">
        <v>0.395</v>
      </c>
      <c r="H24" s="103" t="n">
        <f aca="false">F24*(1-G24)</f>
        <v>57299.55</v>
      </c>
      <c r="I24" s="204" t="n">
        <f aca="false">('SERTA Embrace_опт (2)'!D22*(1-'SERTA Embrace_опт (2)'!$F$17)*(1-'SERTA Embrace_опт (2)'!E22))/(IF(AND('Категория(опт)'!$B$6="с НДС"),1,IF(AND('Категория(опт)'!$B$6="без НДС"),1.2,"")))</f>
        <v>41247.4842</v>
      </c>
    </row>
    <row collapsed="false" customFormat="false" customHeight="true" hidden="false" ht="27.6" outlineLevel="0" r="25">
      <c r="A25" s="82" t="s">
        <v>174</v>
      </c>
      <c r="B25" s="142"/>
      <c r="C25" s="198"/>
      <c r="D25" s="159" t="n">
        <v>180</v>
      </c>
      <c r="E25" s="201" t="n">
        <v>104028</v>
      </c>
      <c r="F25" s="76" t="n">
        <f aca="false">ROUND(E25*(1+'Wildberries (РРЦ)'!$D$2),0)</f>
        <v>104028</v>
      </c>
      <c r="G25" s="146" t="n">
        <v>0.395</v>
      </c>
      <c r="H25" s="95" t="n">
        <f aca="false">F25*(1-G25)</f>
        <v>62936.94</v>
      </c>
      <c r="I25" s="202" t="n">
        <f aca="false">('SERTA Embrace_опт (2)'!D23*(1-'SERTA Embrace_опт (2)'!$F$17)*(1-'SERTA Embrace_опт (2)'!E23))/(IF(AND('Категория(опт)'!$B$6="с НДС"),1,IF(AND('Категория(опт)'!$B$6="без НДС"),1.2,"")))</f>
        <v>45314.061</v>
      </c>
    </row>
    <row collapsed="false" customFormat="false" customHeight="true" hidden="false" ht="27.6" outlineLevel="0" r="26">
      <c r="A26" s="82"/>
      <c r="B26" s="142"/>
      <c r="C26" s="198"/>
      <c r="D26" s="205" t="n">
        <v>200</v>
      </c>
      <c r="E26" s="206" t="n">
        <v>114156</v>
      </c>
      <c r="F26" s="109" t="n">
        <f aca="false">ROUND(E26*(1+'Wildberries (РРЦ)'!$D$2),0)</f>
        <v>114156</v>
      </c>
      <c r="G26" s="146" t="n">
        <v>0.395</v>
      </c>
      <c r="H26" s="110" t="n">
        <f aca="false">F26*(1-G26)</f>
        <v>69064.38</v>
      </c>
      <c r="I26" s="207" t="n">
        <f aca="false">('SERTA Embrace_опт (2)'!D24*(1-'SERTA Embrace_опт (2)'!$F$17)*(1-'SERTA Embrace_опт (2)'!E24))/(IF(AND('Категория(опт)'!$B$6="с НДС"),1,IF(AND('Категория(опт)'!$B$6="без НДС"),1.2,"")))</f>
        <v>49718.1252</v>
      </c>
    </row>
    <row collapsed="false" customFormat="false" customHeight="true" hidden="false" ht="48.75" outlineLevel="0" r="27">
      <c r="A27" s="56" t="s">
        <v>175</v>
      </c>
      <c r="B27" s="57" t="s">
        <v>70</v>
      </c>
      <c r="C27" s="136" t="s">
        <v>71</v>
      </c>
      <c r="D27" s="136"/>
      <c r="E27" s="58" t="s">
        <v>72</v>
      </c>
      <c r="F27" s="58" t="s">
        <v>72</v>
      </c>
      <c r="G27" s="60" t="s">
        <v>73</v>
      </c>
      <c r="H27" s="61" t="s">
        <v>74</v>
      </c>
      <c r="I27" s="197" t="s">
        <v>75</v>
      </c>
      <c r="J27" s="114" t="s">
        <v>159</v>
      </c>
    </row>
    <row collapsed="false" customFormat="false" customHeight="true" hidden="false" ht="28.95" outlineLevel="0" r="28">
      <c r="A28" s="82" t="s">
        <v>166</v>
      </c>
      <c r="B28" s="142" t="s">
        <v>176</v>
      </c>
      <c r="C28" s="143" t="s">
        <v>111</v>
      </c>
      <c r="D28" s="85" t="n">
        <v>80</v>
      </c>
      <c r="E28" s="199" t="n">
        <v>58277</v>
      </c>
      <c r="F28" s="86" t="n">
        <f aca="false">ROUND(E28*(1+'Wildberries (РРЦ)'!$D$2),0)</f>
        <v>58277</v>
      </c>
      <c r="G28" s="146" t="n">
        <v>0.455</v>
      </c>
      <c r="H28" s="88" t="n">
        <f aca="false">F28*(1-G28)</f>
        <v>31760.965</v>
      </c>
      <c r="I28" s="200" t="n">
        <f aca="false">('SERTA Embrace_опт (2)'!D26*(1-'SERTA Embrace_опт (2)'!$F$25)*(1-'SERTA Embrace_опт (2)'!E26)/(IF(AND('Категория(опт)'!$B$6="с НДС"),1,IF(AND('Категория(опт)'!$B$6="без НДС"),1.2,""))))</f>
        <v>23143.7661</v>
      </c>
    </row>
    <row collapsed="false" customFormat="false" customHeight="true" hidden="false" ht="28.95" outlineLevel="0" r="29">
      <c r="A29" s="82" t="s">
        <v>177</v>
      </c>
      <c r="B29" s="142"/>
      <c r="C29" s="143"/>
      <c r="D29" s="93" t="n">
        <v>90</v>
      </c>
      <c r="E29" s="201" t="n">
        <v>64075</v>
      </c>
      <c r="F29" s="76" t="n">
        <f aca="false">ROUND(E29*(1+'Wildberries (РРЦ)'!$D$2),0)</f>
        <v>64075</v>
      </c>
      <c r="G29" s="146" t="n">
        <v>0.455</v>
      </c>
      <c r="H29" s="95" t="n">
        <f aca="false">F29*(1-G29)</f>
        <v>34920.875</v>
      </c>
      <c r="I29" s="202" t="n">
        <f aca="false">('SERTA Embrace_опт (2)'!D27*(1-'SERTA Embrace_опт (2)'!$F$25)*(1-'SERTA Embrace_опт (2)'!E27)/(IF(AND('Категория(опт)'!$B$6="с НДС"),1,IF(AND('Категория(опт)'!$B$6="без НДС"),1.2,""))))</f>
        <v>25444.149</v>
      </c>
    </row>
    <row collapsed="false" customFormat="false" customHeight="true" hidden="false" ht="28.95" outlineLevel="0" r="30">
      <c r="A30" s="82" t="s">
        <v>163</v>
      </c>
      <c r="B30" s="142"/>
      <c r="C30" s="143"/>
      <c r="D30" s="93" t="n">
        <v>120</v>
      </c>
      <c r="E30" s="201" t="n">
        <v>82336</v>
      </c>
      <c r="F30" s="76" t="n">
        <f aca="false">ROUND(E30*(1+'Wildberries (РРЦ)'!$D$2),0)</f>
        <v>82336</v>
      </c>
      <c r="G30" s="146" t="n">
        <v>0.455</v>
      </c>
      <c r="H30" s="95" t="n">
        <f aca="false">F30*(1-G30)</f>
        <v>44873.12</v>
      </c>
      <c r="I30" s="202" t="n">
        <f aca="false">('SERTA Embrace_опт (2)'!D28*(1-'SERTA Embrace_опт (2)'!$F$25)*(1-'SERTA Embrace_опт (2)'!E28)/(IF(AND('Категория(опт)'!$B$6="с НДС"),1,IF(AND('Категория(опт)'!$B$6="без НДС"),1.2,""))))</f>
        <v>32696.475</v>
      </c>
    </row>
    <row collapsed="false" customFormat="false" customHeight="true" hidden="false" ht="28.95" outlineLevel="0" r="31">
      <c r="A31" s="82" t="s">
        <v>135</v>
      </c>
      <c r="B31" s="142"/>
      <c r="C31" s="143"/>
      <c r="D31" s="159" t="n">
        <v>140</v>
      </c>
      <c r="E31" s="201" t="n">
        <v>90140</v>
      </c>
      <c r="F31" s="76" t="n">
        <f aca="false">ROUND(E31*(1+'Wildberries (РРЦ)'!$D$2),0)</f>
        <v>90140</v>
      </c>
      <c r="G31" s="146" t="n">
        <v>0.455</v>
      </c>
      <c r="H31" s="95" t="n">
        <f aca="false">F31*(1-G31)</f>
        <v>49126.3</v>
      </c>
      <c r="I31" s="202" t="n">
        <f aca="false">('SERTA Embrace_опт (2)'!D29*(1-'SERTA Embrace_опт (2)'!$F$25)*(1-'SERTA Embrace_опт (2)'!E29)/(IF(AND('Категория(опт)'!$B$6="с НДС"),1,IF(AND('Категория(опт)'!$B$6="без НДС"),1.2,""))))</f>
        <v>35794.5375</v>
      </c>
    </row>
    <row collapsed="false" customFormat="false" customHeight="true" hidden="false" ht="28.95" outlineLevel="0" r="32">
      <c r="A32" s="82" t="s">
        <v>169</v>
      </c>
      <c r="B32" s="142"/>
      <c r="C32" s="143"/>
      <c r="D32" s="160" t="n">
        <v>160</v>
      </c>
      <c r="E32" s="201" t="n">
        <v>100553</v>
      </c>
      <c r="F32" s="101" t="n">
        <f aca="false">ROUND(E32*(1+'Wildberries (РРЦ)'!$D$2),0)</f>
        <v>100553</v>
      </c>
      <c r="G32" s="203" t="n">
        <v>0.455</v>
      </c>
      <c r="H32" s="103" t="n">
        <f aca="false">F32*(1-G32)</f>
        <v>54801.385</v>
      </c>
      <c r="I32" s="204" t="n">
        <f aca="false">('SERTA Embrace_опт (2)'!D30*(1-'SERTA Embrace_опт (2)'!$F$25)*(1-'SERTA Embrace_опт (2)'!E30)/(IF(AND('Категория(опт)'!$B$6="с НДС"),1,IF(AND('Категория(опт)'!$B$6="без НДС"),1.2,""))))</f>
        <v>39930.1173</v>
      </c>
    </row>
    <row collapsed="false" customFormat="false" customHeight="true" hidden="false" ht="28.95" outlineLevel="0" r="33">
      <c r="A33" s="82"/>
      <c r="B33" s="142"/>
      <c r="C33" s="143"/>
      <c r="D33" s="159" t="n">
        <v>180</v>
      </c>
      <c r="E33" s="201" t="n">
        <v>111294</v>
      </c>
      <c r="F33" s="76" t="n">
        <f aca="false">ROUND(E33*(1+'Wildberries (РРЦ)'!$D$2),0)</f>
        <v>111294</v>
      </c>
      <c r="G33" s="146" t="n">
        <v>0.455</v>
      </c>
      <c r="H33" s="95" t="n">
        <f aca="false">F33*(1-G33)</f>
        <v>60655.23</v>
      </c>
      <c r="I33" s="202" t="n">
        <f aca="false">('SERTA Embrace_опт (2)'!D31*(1-'SERTA Embrace_опт (2)'!$F$25)*(1-'SERTA Embrace_опт (2)'!E31)/(IF(AND('Категория(опт)'!$B$6="с НДС"),1,IF(AND('Категория(опт)'!$B$6="без НДС"),1.2,""))))</f>
        <v>44197.2456</v>
      </c>
    </row>
    <row collapsed="false" customFormat="false" customHeight="true" hidden="false" ht="28.95" outlineLevel="0" r="34">
      <c r="A34" s="117" t="s">
        <v>83</v>
      </c>
      <c r="B34" s="142"/>
      <c r="C34" s="143"/>
      <c r="D34" s="159" t="n">
        <v>200</v>
      </c>
      <c r="E34" s="201" t="n">
        <v>120912</v>
      </c>
      <c r="F34" s="76" t="n">
        <f aca="false">ROUND(E34*(1+'Wildberries (РРЦ)'!$D$2),0)</f>
        <v>120912</v>
      </c>
      <c r="G34" s="146" t="n">
        <v>0.455</v>
      </c>
      <c r="H34" s="95" t="n">
        <f aca="false">F34*(1-G34)</f>
        <v>65897.04</v>
      </c>
      <c r="I34" s="202" t="n">
        <f aca="false">('SERTA Embrace_опт (2)'!D32*(1-'SERTA Embrace_опт (2)'!$F$25)*(1-'SERTA Embrace_опт (2)'!E32)/(IF(AND('Категория(опт)'!$B$6="с НДС"),1,IF(AND('Категория(опт)'!$B$6="без НДС"),1.2,""))))</f>
        <v>48025.8789</v>
      </c>
    </row>
    <row collapsed="false" customFormat="false" customHeight="false" hidden="false" ht="15.25" outlineLevel="0" r="35">
      <c r="A35" s="3"/>
      <c r="B35" s="3"/>
      <c r="C35" s="3"/>
      <c r="D35" s="3"/>
      <c r="G35" s="49"/>
      <c r="H35" s="50"/>
      <c r="I35" s="50"/>
    </row>
    <row collapsed="false" customFormat="false" customHeight="false" hidden="false" ht="15.25" outlineLevel="0" r="36">
      <c r="A36" s="130" t="str">
        <f aca="false">Контакты!$B$10</f>
        <v>почта для приёма заказов</v>
      </c>
      <c r="B36" s="131" t="str">
        <f aca="false">Контакты!$C$10</f>
        <v>хххх@ххх.ru</v>
      </c>
      <c r="C36" s="43"/>
      <c r="D36" s="43"/>
      <c r="E36" s="132"/>
      <c r="F36" s="171"/>
      <c r="G36" s="49"/>
      <c r="H36" s="134"/>
      <c r="I36" s="50"/>
    </row>
    <row collapsed="false" customFormat="false" customHeight="false" hidden="false" ht="15.25" outlineLevel="0" r="37">
      <c r="A37" s="130" t="str">
        <f aca="false">Контакты!$B$12</f>
        <v>номер телефона службы сервиса</v>
      </c>
      <c r="B37" s="131" t="n">
        <f aca="false">Контакты!$C$12</f>
        <v>8800</v>
      </c>
      <c r="C37" s="43"/>
      <c r="D37" s="43"/>
      <c r="E37" s="132"/>
      <c r="F37" s="171"/>
      <c r="G37" s="49"/>
      <c r="H37" s="134"/>
      <c r="I37" s="50"/>
    </row>
    <row collapsed="false" customFormat="false" customHeight="false" hidden="false" ht="15.25" outlineLevel="0" r="38">
      <c r="A38" s="43"/>
      <c r="B38" s="43"/>
      <c r="C38" s="43"/>
      <c r="D38" s="43"/>
      <c r="E38" s="132"/>
      <c r="F38" s="171"/>
      <c r="G38" s="49"/>
      <c r="H38" s="134"/>
      <c r="I38" s="50"/>
    </row>
  </sheetData>
  <mergeCells count="17">
    <mergeCell ref="J1:L1"/>
    <mergeCell ref="A2:I2"/>
    <mergeCell ref="C3:D3"/>
    <mergeCell ref="B4:B10"/>
    <mergeCell ref="C4:C10"/>
    <mergeCell ref="A8:A9"/>
    <mergeCell ref="C11:D11"/>
    <mergeCell ref="B12:B18"/>
    <mergeCell ref="C12:C18"/>
    <mergeCell ref="A16:A17"/>
    <mergeCell ref="C19:D19"/>
    <mergeCell ref="B20:B26"/>
    <mergeCell ref="C20:C26"/>
    <mergeCell ref="C27:D27"/>
    <mergeCell ref="B28:B34"/>
    <mergeCell ref="C28:C34"/>
    <mergeCell ref="A32:A33"/>
  </mergeCells>
  <hyperlinks>
    <hyperlink display="К СОДЕРЖАНИЮ &gt;&gt;&gt;" location="Содержание!A1" ref="I1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2017-04-20T11:59:02.00Z</dcterms:created>
  <dc:creator>Козырева Анна Юрьевна</dc:creator>
  <cp:lastModifiedBy>Унгефухт Анна Юрьевна</cp:lastModifiedBy>
  <cp:lastPrinted>2023-04-03T06:33:21.00Z</cp:lastPrinted>
  <dcterms:modified xsi:type="dcterms:W3CDTF">2024-07-05T05:46:36.00Z</dcterms:modified>
  <cp:revision>0</cp:revision>
</cp:coreProperties>
</file>