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0" yWindow="0" windowWidth="20730" windowHeight="10080" tabRatio="825" activeTab="3"/>
  </bookViews>
  <sheets>
    <sheet name="Контакты" sheetId="13" r:id="rId1"/>
    <sheet name="Wildberries (РРЦ)" sheetId="113" r:id="rId2"/>
    <sheet name="Категория(опт)" sheetId="3" r:id="rId3"/>
    <sheet name="Содержание" sheetId="8" r:id="rId4"/>
    <sheet name="Викинг (скрутка)вывод с 11.11" sheetId="117" state="hidden" r:id="rId5"/>
    <sheet name="TREND - Viking (скрутка)" sheetId="129" r:id="rId6"/>
    <sheet name="TREND" sheetId="57" r:id="rId7"/>
    <sheet name="TREND - Supremo " sheetId="18" r:id="rId8"/>
    <sheet name="Promo_opt" sheetId="19" state="hidden" r:id="rId9"/>
    <sheet name="TREND - SOUL" sheetId="54" r:id="rId10"/>
    <sheet name="SOUL_опт" sheetId="53" state="hidden" r:id="rId11"/>
    <sheet name="Moms Love" sheetId="106" r:id="rId12"/>
    <sheet name="Moms Love_опт  (2)" sheetId="105" state="hidden" r:id="rId13"/>
    <sheet name="Halal" sheetId="101" r:id="rId14"/>
    <sheet name="SERIA PRO" sheetId="127" r:id="rId15"/>
    <sheet name="Seria pro (opt)" sheetId="128" state="hidden" r:id="rId16"/>
    <sheet name="TERAPIA NEW" sheetId="51" r:id="rId17"/>
    <sheet name="TerapiaNEW_opt " sheetId="50" state="hidden" r:id="rId18"/>
    <sheet name="FITNESS" sheetId="20" r:id="rId19"/>
    <sheet name="FITNESS_опт" sheetId="21" state="hidden" r:id="rId20"/>
    <sheet name="MEGATREND" sheetId="58" r:id="rId21"/>
    <sheet name="КРОВАТИ " sheetId="100" r:id="rId22"/>
    <sheet name="ТРТ_кровати,диван,МФ" sheetId="10" r:id="rId23"/>
    <sheet name="Основание Askona" sheetId="38" r:id="rId24"/>
    <sheet name="Основание Askona_опт" sheetId="39" state="hidden" r:id="rId25"/>
    <sheet name="Основание с ламелями" sheetId="35" r:id="rId26"/>
    <sheet name="ОР_опт" sheetId="36" state="hidden" r:id="rId27"/>
    <sheet name="Малые формы" sheetId="40" r:id="rId28"/>
    <sheet name="Малые формы_опт" sheetId="41" state="hidden" r:id="rId29"/>
    <sheet name="ПОДУШКИ" sheetId="42" r:id="rId30"/>
    <sheet name="ПОДУШКИ_опт" sheetId="43" state="hidden" r:id="rId31"/>
    <sheet name="ЧЕХЛЫ,ОДЕЯЛА" sheetId="44" r:id="rId32"/>
    <sheet name="ЧЕХЛЫ,ОДЕЯЛО_опт" sheetId="45" state="hidden" r:id="rId33"/>
    <sheet name="НАМАТРАСНИКИ" sheetId="46" r:id="rId34"/>
    <sheet name="НАМАТРАСНИКИ_опт" sheetId="47" state="hidden" r:id="rId35"/>
    <sheet name="КПБ" sheetId="125" r:id="rId36"/>
    <sheet name="КПБ (опт)" sheetId="126" state="hidden" r:id="rId37"/>
  </sheets>
  <definedNames>
    <definedName name="_xlnm.Print_Titles" localSheetId="18">FITNESS!$2:$2</definedName>
    <definedName name="_xlnm.Print_Titles" localSheetId="13">Halal!$2:$2</definedName>
    <definedName name="_xlnm.Print_Titles" localSheetId="20">MEGATREND!$2:$2</definedName>
    <definedName name="_xlnm.Print_Titles" localSheetId="11">'Moms Love'!$2:$2</definedName>
    <definedName name="_xlnm.Print_Titles" localSheetId="14">'SERIA PRO'!$2:$2</definedName>
    <definedName name="_xlnm.Print_Titles" localSheetId="16">'TERAPIA NEW'!$2:$2</definedName>
    <definedName name="_xlnm.Print_Titles" localSheetId="6">TREND!$2:$2</definedName>
    <definedName name="_xlnm.Print_Titles" localSheetId="9">'TREND - SOUL'!$2:$2</definedName>
    <definedName name="_xlnm.Print_Titles" localSheetId="5">'TREND - Viking (скрутка)'!$2:$2</definedName>
    <definedName name="_xlnm.Print_Titles" localSheetId="4">'Викинг (скрутка)вывод с 11.11'!$2:$2</definedName>
    <definedName name="_xlnm.Print_Titles" localSheetId="35">КПБ!$2:$2</definedName>
    <definedName name="_xlnm.Print_Titles" localSheetId="36">'КПБ (опт)'!$2:$2</definedName>
    <definedName name="_xlnm.Print_Titles" localSheetId="21">'КРОВАТИ '!$3:$4</definedName>
    <definedName name="_xlnm.Print_Titles" localSheetId="33">НАМАТРАСНИКИ!$2:$2</definedName>
    <definedName name="_xlnm.Print_Titles" localSheetId="29">ПОДУШКИ!$2:$2</definedName>
    <definedName name="_xlnm.Print_Area" localSheetId="18">FITNESS!$A$1:$I$31</definedName>
    <definedName name="_xlnm.Print_Area" localSheetId="19">FITNESS_опт!$A$1:$F$25</definedName>
    <definedName name="_xlnm.Print_Area" localSheetId="13">Halal!$A$1:$K$62</definedName>
    <definedName name="_xlnm.Print_Area" localSheetId="20">MEGATREND!$A$1:$J$38</definedName>
    <definedName name="_xlnm.Print_Area" localSheetId="11">'Moms Love'!$A$1:$I$58</definedName>
    <definedName name="_xlnm.Print_Area" localSheetId="12">'Moms Love_опт  (2)'!$A$1:$F$52</definedName>
    <definedName name="_xlnm.Print_Area" localSheetId="14">'SERIA PRO'!$A$1:$I$46</definedName>
    <definedName name="_xlnm.Print_Area" localSheetId="15">'Seria pro (opt)'!$A$1:$F$40</definedName>
    <definedName name="_xlnm.Print_Area" localSheetId="10">SOUL_опт!$A$1:$F$24</definedName>
    <definedName name="_xlnm.Print_Area" localSheetId="16">'TERAPIA NEW'!$A$1:$I$30</definedName>
    <definedName name="_xlnm.Print_Area" localSheetId="6">TREND!$A$1:$J$30</definedName>
    <definedName name="_xlnm.Print_Area" localSheetId="9">'TREND - SOUL'!$A$1:$I$30</definedName>
    <definedName name="_xlnm.Print_Area" localSheetId="7">'TREND - Supremo '!$A$1:$I$14</definedName>
    <definedName name="_xlnm.Print_Area" localSheetId="5">'TREND - Viking (скрутка)'!$A$1:$J$28</definedName>
    <definedName name="_xlnm.Print_Area" localSheetId="1">'Wildberries (РРЦ)'!$A$1:$D$3</definedName>
    <definedName name="_xlnm.Print_Area" localSheetId="4">'Викинг (скрутка)вывод с 11.11'!$A$1:$M$26</definedName>
    <definedName name="_xlnm.Print_Area" localSheetId="2">'Категория(опт)'!$A$1:$B$5</definedName>
    <definedName name="_xlnm.Print_Area" localSheetId="0">Контакты!$A$1:$D$16</definedName>
    <definedName name="_xlnm.Print_Area" localSheetId="35">КПБ!$A$1:$H$18</definedName>
    <definedName name="_xlnm.Print_Area" localSheetId="36">'КПБ (опт)'!$A$1:$D$18</definedName>
    <definedName name="_xlnm.Print_Area" localSheetId="21">'КРОВАТИ '!$A$1:$AG$23</definedName>
    <definedName name="_xlnm.Print_Area" localSheetId="27">'Малые формы'!$A$1:$G$17</definedName>
    <definedName name="_xlnm.Print_Area" localSheetId="28">'Малые формы_опт'!$A$1:$D$10</definedName>
    <definedName name="_xlnm.Print_Area" localSheetId="33">НАМАТРАСНИКИ!$A$1:$I$39</definedName>
    <definedName name="_xlnm.Print_Area" localSheetId="34">НАМАТРАСНИКИ_опт!$A$1:$F$32</definedName>
    <definedName name="_xlnm.Print_Area" localSheetId="26">ОР_опт!$A$1:$E$11</definedName>
    <definedName name="_xlnm.Print_Area" localSheetId="23">'Основание Askona'!$A$1:$H$20</definedName>
    <definedName name="_xlnm.Print_Area" localSheetId="24">'Основание Askona_опт'!$A$1:$F$28</definedName>
    <definedName name="_xlnm.Print_Area" localSheetId="25">'Основание с ламелями'!$A$1:$G$16</definedName>
    <definedName name="_xlnm.Print_Area" localSheetId="29">ПОДУШКИ!$A$1:$J$49</definedName>
    <definedName name="_xlnm.Print_Area" localSheetId="30">ПОДУШКИ_опт!$A$1:$D$30</definedName>
    <definedName name="_xlnm.Print_Area" localSheetId="3">Содержание!$A$1:$D$25</definedName>
    <definedName name="_xlnm.Print_Area" localSheetId="22">'ТРТ_кровати,диван,МФ'!$A$1:$O$11</definedName>
    <definedName name="_xlnm.Print_Area" localSheetId="31">'ЧЕХЛЫ,ОДЕЯЛА'!$A$1:$K$85</definedName>
    <definedName name="_xlnm.Print_Area" localSheetId="32">'ЧЕХЛЫ,ОДЕЯЛО_опт'!$A$1:$F$51</definedName>
  </definedNames>
  <calcPr calcId="124519" iterateDelta="1E-4"/>
</workbook>
</file>

<file path=xl/calcChain.xml><?xml version="1.0" encoding="utf-8"?>
<calcChain xmlns="http://schemas.openxmlformats.org/spreadsheetml/2006/main">
  <c r="F5" i="129"/>
  <c r="H5" s="1"/>
  <c r="F4"/>
  <c r="H4" s="1"/>
  <c r="A1" i="18"/>
  <c r="A1" i="54"/>
  <c r="A1" i="106"/>
  <c r="A1" i="101"/>
  <c r="A1" i="127"/>
  <c r="A1" i="51"/>
  <c r="A1" i="20"/>
  <c r="A1" i="58"/>
  <c r="A1" i="100"/>
  <c r="A1" i="38"/>
  <c r="A1" i="35"/>
  <c r="A1" i="40"/>
  <c r="A1" i="42"/>
  <c r="A1" i="44"/>
  <c r="A1" i="46"/>
  <c r="A1" i="125"/>
  <c r="A1" i="57"/>
  <c r="F25" i="129" l="1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8"/>
  <c r="H8" s="1"/>
  <c r="B28" l="1"/>
  <c r="A28"/>
  <c r="B27"/>
  <c r="A27"/>
  <c r="F11"/>
  <c r="H11" s="1"/>
  <c r="F10"/>
  <c r="H10" s="1"/>
  <c r="F9"/>
  <c r="H9" s="1"/>
  <c r="F7"/>
  <c r="H7" s="1"/>
  <c r="F6"/>
  <c r="H6" s="1"/>
  <c r="I1"/>
  <c r="F8" i="45" l="1"/>
  <c r="F42" i="127" l="1"/>
  <c r="H42" s="1"/>
  <c r="F41"/>
  <c r="H41" s="1"/>
  <c r="F40"/>
  <c r="H40" s="1"/>
  <c r="F39"/>
  <c r="H39" s="1"/>
  <c r="F38"/>
  <c r="H38" s="1"/>
  <c r="F37"/>
  <c r="H37" s="1"/>
  <c r="F36"/>
  <c r="H36" s="1"/>
  <c r="F33" i="128"/>
  <c r="F25"/>
  <c r="F17"/>
  <c r="F9"/>
  <c r="F1"/>
  <c r="B45" i="127"/>
  <c r="A45"/>
  <c r="B44"/>
  <c r="A44"/>
  <c r="F34"/>
  <c r="H34" s="1"/>
  <c r="F33"/>
  <c r="H33" s="1"/>
  <c r="F32"/>
  <c r="H32" s="1"/>
  <c r="F31"/>
  <c r="H31" s="1"/>
  <c r="F30"/>
  <c r="H30" s="1"/>
  <c r="F29"/>
  <c r="H29" s="1"/>
  <c r="F28"/>
  <c r="H28" s="1"/>
  <c r="F26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F4"/>
  <c r="H4" s="1"/>
  <c r="F58" i="101" l="1"/>
  <c r="H58" s="1"/>
  <c r="F57"/>
  <c r="F56"/>
  <c r="F55"/>
  <c r="H55" s="1"/>
  <c r="F54"/>
  <c r="H54" s="1"/>
  <c r="F53"/>
  <c r="F52"/>
  <c r="F42"/>
  <c r="H42" s="1"/>
  <c r="F41"/>
  <c r="H41" s="1"/>
  <c r="F40"/>
  <c r="H40" s="1"/>
  <c r="F39"/>
  <c r="H39" s="1"/>
  <c r="F38"/>
  <c r="H38" s="1"/>
  <c r="F37"/>
  <c r="F36"/>
  <c r="H36" s="1"/>
  <c r="F26"/>
  <c r="H26" s="1"/>
  <c r="F25"/>
  <c r="H25" s="1"/>
  <c r="F24"/>
  <c r="H24" s="1"/>
  <c r="F23"/>
  <c r="H23" s="1"/>
  <c r="F22"/>
  <c r="H22" s="1"/>
  <c r="F21"/>
  <c r="H21" s="1"/>
  <c r="F20"/>
  <c r="H20" s="1"/>
  <c r="H57"/>
  <c r="H56"/>
  <c r="H53"/>
  <c r="H52"/>
  <c r="H37"/>
  <c r="F14" i="44" l="1"/>
  <c r="H14" s="1"/>
  <c r="F13"/>
  <c r="H13" s="1"/>
  <c r="F20"/>
  <c r="H20" s="1"/>
  <c r="F19"/>
  <c r="H19" s="1"/>
  <c r="F18"/>
  <c r="H18" s="1"/>
  <c r="F17"/>
  <c r="H17" s="1"/>
  <c r="F16"/>
  <c r="H16" s="1"/>
  <c r="F15"/>
  <c r="H15" s="1"/>
  <c r="F26"/>
  <c r="H26" s="1"/>
  <c r="F23"/>
  <c r="H23" s="1"/>
  <c r="F24"/>
  <c r="H24" s="1"/>
  <c r="F22"/>
  <c r="H22" s="1"/>
  <c r="F5"/>
  <c r="H5" s="1"/>
  <c r="F4"/>
  <c r="H4" s="1"/>
  <c r="F54" i="106" l="1"/>
  <c r="H54" s="1"/>
  <c r="F53"/>
  <c r="H53" s="1"/>
  <c r="F52"/>
  <c r="H52" s="1"/>
  <c r="F51"/>
  <c r="H51" s="1"/>
  <c r="F50"/>
  <c r="H50" s="1"/>
  <c r="F49"/>
  <c r="H49" s="1"/>
  <c r="F48"/>
  <c r="H48" s="1"/>
  <c r="F47"/>
  <c r="H47" s="1"/>
  <c r="F46"/>
  <c r="H46" s="1"/>
  <c r="F45"/>
  <c r="H45" s="1"/>
  <c r="F44"/>
  <c r="H44" s="1"/>
  <c r="F43"/>
  <c r="H43" s="1"/>
  <c r="F41"/>
  <c r="H41" s="1"/>
  <c r="F40"/>
  <c r="H40" s="1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9"/>
  <c r="H19" s="1"/>
  <c r="F18"/>
  <c r="H18" s="1"/>
  <c r="F17"/>
  <c r="H17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7"/>
  <c r="H7" s="1"/>
  <c r="F6"/>
  <c r="H6" s="1"/>
  <c r="F5"/>
  <c r="H5" s="1"/>
  <c r="F1" i="105"/>
  <c r="F80" i="44" l="1"/>
  <c r="H80" s="1"/>
  <c r="F79"/>
  <c r="H79" s="1"/>
  <c r="F78"/>
  <c r="H78" s="1"/>
  <c r="F45"/>
  <c r="H45" s="1"/>
  <c r="F48"/>
  <c r="H48" s="1"/>
  <c r="F47"/>
  <c r="H47" s="1"/>
  <c r="F46"/>
  <c r="H46" s="1"/>
  <c r="F44"/>
  <c r="H44" s="1"/>
  <c r="F42"/>
  <c r="H42" s="1"/>
  <c r="F41"/>
  <c r="H41" s="1"/>
  <c r="F40"/>
  <c r="H40" s="1"/>
  <c r="F39"/>
  <c r="H39" s="1"/>
  <c r="E45" i="42"/>
  <c r="G45" s="1"/>
  <c r="E43"/>
  <c r="G43" s="1"/>
  <c r="E41"/>
  <c r="G41" s="1"/>
  <c r="F52" i="45" l="1"/>
  <c r="I75" i="44" s="1"/>
  <c r="F76"/>
  <c r="H76" s="1"/>
  <c r="F75"/>
  <c r="H75" s="1"/>
  <c r="I76" l="1"/>
  <c r="F8" l="1"/>
  <c r="H8" s="1"/>
  <c r="D1" i="126" l="1"/>
  <c r="H14" i="125" s="1"/>
  <c r="A17" i="126"/>
  <c r="A16"/>
  <c r="E10" i="125"/>
  <c r="G10" s="1"/>
  <c r="E9"/>
  <c r="G9" s="1"/>
  <c r="E8"/>
  <c r="G8" s="1"/>
  <c r="E7"/>
  <c r="G7" s="1"/>
  <c r="E6"/>
  <c r="G6" s="1"/>
  <c r="E5"/>
  <c r="G5" s="1"/>
  <c r="E4"/>
  <c r="G4" s="1"/>
  <c r="A17"/>
  <c r="A16"/>
  <c r="E14"/>
  <c r="G14" s="1"/>
  <c r="E13"/>
  <c r="G13" s="1"/>
  <c r="E12"/>
  <c r="G12" s="1"/>
  <c r="E11"/>
  <c r="G11" s="1"/>
  <c r="H7" l="1"/>
  <c r="H11"/>
  <c r="H4"/>
  <c r="H8"/>
  <c r="H12"/>
  <c r="H5"/>
  <c r="H9"/>
  <c r="H13"/>
  <c r="H6"/>
  <c r="H10"/>
  <c r="F4" i="117"/>
  <c r="H4" s="1"/>
  <c r="F5"/>
  <c r="H5" s="1"/>
  <c r="F6"/>
  <c r="H6" s="1"/>
  <c r="C12" i="40" l="1"/>
  <c r="E12" s="1"/>
  <c r="C11"/>
  <c r="E11" s="1"/>
  <c r="C10"/>
  <c r="E10" s="1"/>
  <c r="C9"/>
  <c r="E9" s="1"/>
  <c r="F24" i="45" l="1"/>
  <c r="I53" i="44" s="1"/>
  <c r="F73" l="1"/>
  <c r="F72"/>
  <c r="F70"/>
  <c r="F69"/>
  <c r="F67"/>
  <c r="F66"/>
  <c r="F64"/>
  <c r="F63"/>
  <c r="F61"/>
  <c r="F60"/>
  <c r="F59"/>
  <c r="F56"/>
  <c r="F54"/>
  <c r="F53"/>
  <c r="F51"/>
  <c r="F50"/>
  <c r="F37"/>
  <c r="F36"/>
  <c r="F35"/>
  <c r="F34"/>
  <c r="F33"/>
  <c r="F32"/>
  <c r="F31"/>
  <c r="F29"/>
  <c r="F28"/>
  <c r="F27"/>
  <c r="F25"/>
  <c r="F11"/>
  <c r="F10"/>
  <c r="F9"/>
  <c r="F7"/>
  <c r="F6"/>
  <c r="E39" i="42"/>
  <c r="E37"/>
  <c r="E36"/>
  <c r="E35"/>
  <c r="E33"/>
  <c r="E31"/>
  <c r="E30"/>
  <c r="E29"/>
  <c r="E27"/>
  <c r="E25"/>
  <c r="E23"/>
  <c r="E21"/>
  <c r="E19"/>
  <c r="E17"/>
  <c r="E15"/>
  <c r="E13"/>
  <c r="E11"/>
  <c r="E9"/>
  <c r="E8"/>
  <c r="E6"/>
  <c r="E4"/>
  <c r="D28" i="43" l="1"/>
  <c r="H39" i="42" s="1"/>
  <c r="I39" s="1"/>
  <c r="F49" i="45" l="1"/>
  <c r="F21"/>
  <c r="I51" i="44" s="1"/>
  <c r="J51" s="1"/>
  <c r="F13" i="45"/>
  <c r="I32" i="44" s="1"/>
  <c r="I72" l="1"/>
  <c r="J76"/>
  <c r="J75"/>
  <c r="I73"/>
  <c r="I50"/>
  <c r="I35"/>
  <c r="I31"/>
  <c r="I34"/>
  <c r="I37"/>
  <c r="I33"/>
  <c r="I36"/>
  <c r="D2" i="113" l="1"/>
  <c r="F4" i="54" l="1"/>
  <c r="G39" i="42"/>
  <c r="H33" i="44"/>
  <c r="H35"/>
  <c r="H51"/>
  <c r="H34"/>
  <c r="H32"/>
  <c r="H73"/>
  <c r="H50"/>
  <c r="H37"/>
  <c r="H31"/>
  <c r="H72"/>
  <c r="H36"/>
  <c r="A22" i="100" l="1"/>
  <c r="G22"/>
  <c r="A23"/>
  <c r="G23"/>
  <c r="F46" i="45" l="1"/>
  <c r="H69" i="44"/>
  <c r="H70"/>
  <c r="I70" l="1"/>
  <c r="J70" s="1"/>
  <c r="J73"/>
  <c r="J72"/>
  <c r="I69"/>
  <c r="J69" s="1"/>
  <c r="G6" i="42" l="1"/>
  <c r="G4"/>
  <c r="F23" i="117" l="1"/>
  <c r="F22"/>
  <c r="F21"/>
  <c r="G20"/>
  <c r="G21" s="1"/>
  <c r="G22" s="1"/>
  <c r="F20"/>
  <c r="F19"/>
  <c r="H19" s="1"/>
  <c r="H21" l="1"/>
  <c r="H20"/>
  <c r="G23"/>
  <c r="H23" s="1"/>
  <c r="H22"/>
  <c r="I1" l="1"/>
  <c r="K23" l="1"/>
  <c r="L23" s="1"/>
  <c r="M23" s="1"/>
  <c r="K19"/>
  <c r="L19" s="1"/>
  <c r="M19" s="1"/>
  <c r="K14"/>
  <c r="K11"/>
  <c r="K7"/>
  <c r="K22"/>
  <c r="L22" s="1"/>
  <c r="M22" s="1"/>
  <c r="K17"/>
  <c r="K13"/>
  <c r="K10"/>
  <c r="K6"/>
  <c r="L6" s="1"/>
  <c r="M6" s="1"/>
  <c r="K21"/>
  <c r="L21" s="1"/>
  <c r="M21" s="1"/>
  <c r="K16"/>
  <c r="K9"/>
  <c r="K5"/>
  <c r="L5" s="1"/>
  <c r="M5" s="1"/>
  <c r="K20"/>
  <c r="L20" s="1"/>
  <c r="M20" s="1"/>
  <c r="K15"/>
  <c r="K8"/>
  <c r="K4"/>
  <c r="L4" s="1"/>
  <c r="M4" s="1"/>
  <c r="F17"/>
  <c r="F16"/>
  <c r="F15"/>
  <c r="G14"/>
  <c r="G15" s="1"/>
  <c r="G16" s="1"/>
  <c r="G17" s="1"/>
  <c r="F14"/>
  <c r="F13"/>
  <c r="H13" s="1"/>
  <c r="B26"/>
  <c r="A26"/>
  <c r="B25"/>
  <c r="A25"/>
  <c r="F11"/>
  <c r="F10"/>
  <c r="F9"/>
  <c r="F8"/>
  <c r="H8" s="1"/>
  <c r="F7"/>
  <c r="H7" s="1"/>
  <c r="L7" l="1"/>
  <c r="M7" s="1"/>
  <c r="H15"/>
  <c r="L15" s="1"/>
  <c r="M15" s="1"/>
  <c r="H9"/>
  <c r="H14"/>
  <c r="L14" s="1"/>
  <c r="M14" s="1"/>
  <c r="H16"/>
  <c r="L16" s="1"/>
  <c r="M16" s="1"/>
  <c r="L13"/>
  <c r="M13" s="1"/>
  <c r="H17"/>
  <c r="L17" s="1"/>
  <c r="M17" s="1"/>
  <c r="H11"/>
  <c r="H10"/>
  <c r="L8"/>
  <c r="M8" s="1"/>
  <c r="L9" l="1"/>
  <c r="M9" s="1"/>
  <c r="L11"/>
  <c r="M11" s="1"/>
  <c r="L10"/>
  <c r="M10" s="1"/>
  <c r="B47" i="42" l="1"/>
  <c r="B48"/>
  <c r="G37" l="1"/>
  <c r="G36"/>
  <c r="G35"/>
  <c r="G33" l="1"/>
  <c r="G11" l="1"/>
  <c r="G19"/>
  <c r="F11" i="20" l="1"/>
  <c r="H11" s="1"/>
  <c r="F26" i="57" l="1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12"/>
  <c r="H12" s="1"/>
  <c r="H6" i="44" l="1"/>
  <c r="G23" i="42" l="1"/>
  <c r="F35" i="46" l="1"/>
  <c r="F34"/>
  <c r="F33"/>
  <c r="F32"/>
  <c r="F31"/>
  <c r="F30"/>
  <c r="F29"/>
  <c r="F27"/>
  <c r="F26"/>
  <c r="F25"/>
  <c r="F24"/>
  <c r="F23"/>
  <c r="F22"/>
  <c r="F21"/>
  <c r="F19"/>
  <c r="F18"/>
  <c r="F17"/>
  <c r="F16"/>
  <c r="F15"/>
  <c r="F14"/>
  <c r="F13"/>
  <c r="F11"/>
  <c r="F10"/>
  <c r="F9"/>
  <c r="F8"/>
  <c r="F7"/>
  <c r="F6"/>
  <c r="F5"/>
  <c r="H7" i="44"/>
  <c r="G15" i="42"/>
  <c r="C6" i="40"/>
  <c r="C5"/>
  <c r="D12" i="35"/>
  <c r="D11"/>
  <c r="E17" i="100" s="1"/>
  <c r="D10" i="35"/>
  <c r="E16" i="100" s="1"/>
  <c r="D9" i="35"/>
  <c r="E15" i="100" s="1"/>
  <c r="D8" i="35"/>
  <c r="D7"/>
  <c r="E14" i="100" s="1"/>
  <c r="G14" s="1"/>
  <c r="D6" i="35"/>
  <c r="D5"/>
  <c r="D4"/>
  <c r="E16" i="38"/>
  <c r="E15"/>
  <c r="E14"/>
  <c r="E13"/>
  <c r="E12"/>
  <c r="E9"/>
  <c r="E8"/>
  <c r="E7"/>
  <c r="E6"/>
  <c r="E5"/>
  <c r="G5" s="1"/>
  <c r="Z13" i="100"/>
  <c r="Z12"/>
  <c r="Z11"/>
  <c r="Z10"/>
  <c r="Z9"/>
  <c r="Z8"/>
  <c r="Z7"/>
  <c r="Z6"/>
  <c r="S13"/>
  <c r="S12"/>
  <c r="S11"/>
  <c r="S10"/>
  <c r="S9"/>
  <c r="S8"/>
  <c r="S7"/>
  <c r="S6"/>
  <c r="L13"/>
  <c r="L12"/>
  <c r="L11"/>
  <c r="L10"/>
  <c r="L9"/>
  <c r="L8"/>
  <c r="L7"/>
  <c r="L6"/>
  <c r="E13"/>
  <c r="E12"/>
  <c r="E11"/>
  <c r="E10"/>
  <c r="E9"/>
  <c r="E8"/>
  <c r="E7"/>
  <c r="E6"/>
  <c r="F26" i="54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H4"/>
  <c r="F34" i="58"/>
  <c r="F33"/>
  <c r="F32"/>
  <c r="F31"/>
  <c r="F30"/>
  <c r="F29"/>
  <c r="F28"/>
  <c r="F26"/>
  <c r="F25"/>
  <c r="F24"/>
  <c r="F23"/>
  <c r="F22"/>
  <c r="F21"/>
  <c r="F20"/>
  <c r="F18"/>
  <c r="F17"/>
  <c r="F16"/>
  <c r="F15"/>
  <c r="F14"/>
  <c r="F13"/>
  <c r="F12"/>
  <c r="F10"/>
  <c r="F9"/>
  <c r="F8"/>
  <c r="F7"/>
  <c r="F6"/>
  <c r="F5"/>
  <c r="F4"/>
  <c r="F10" i="57"/>
  <c r="F9"/>
  <c r="F8"/>
  <c r="F7"/>
  <c r="F6"/>
  <c r="F5"/>
  <c r="F4"/>
  <c r="F27" i="20"/>
  <c r="H27" s="1"/>
  <c r="F26"/>
  <c r="H26" s="1"/>
  <c r="F25"/>
  <c r="H25" s="1"/>
  <c r="F24"/>
  <c r="H24" s="1"/>
  <c r="F23"/>
  <c r="H23" s="1"/>
  <c r="F22"/>
  <c r="H22" s="1"/>
  <c r="F21"/>
  <c r="H21" s="1"/>
  <c r="F19"/>
  <c r="H19" s="1"/>
  <c r="F18"/>
  <c r="H18" s="1"/>
  <c r="F17"/>
  <c r="H17" s="1"/>
  <c r="F16"/>
  <c r="H16" s="1"/>
  <c r="F15"/>
  <c r="H15" s="1"/>
  <c r="F14"/>
  <c r="H14" s="1"/>
  <c r="F13"/>
  <c r="H13" s="1"/>
  <c r="F10"/>
  <c r="H10" s="1"/>
  <c r="F9"/>
  <c r="H9" s="1"/>
  <c r="F8"/>
  <c r="H8" s="1"/>
  <c r="F7"/>
  <c r="H7" s="1"/>
  <c r="F6"/>
  <c r="H6" s="1"/>
  <c r="F5"/>
  <c r="H5" s="1"/>
  <c r="F4"/>
  <c r="H4" s="1"/>
  <c r="F10" i="18"/>
  <c r="F9"/>
  <c r="F8"/>
  <c r="F7"/>
  <c r="F6"/>
  <c r="F5"/>
  <c r="F4"/>
  <c r="F26" i="51"/>
  <c r="H26" s="1"/>
  <c r="F25"/>
  <c r="H25" s="1"/>
  <c r="F24"/>
  <c r="H24" s="1"/>
  <c r="F23"/>
  <c r="H23" s="1"/>
  <c r="F22"/>
  <c r="H22" s="1"/>
  <c r="F21"/>
  <c r="H21" s="1"/>
  <c r="F20"/>
  <c r="H20" s="1"/>
  <c r="F18"/>
  <c r="H18" s="1"/>
  <c r="F17"/>
  <c r="H17" s="1"/>
  <c r="F16"/>
  <c r="H16" s="1"/>
  <c r="F15"/>
  <c r="H15" s="1"/>
  <c r="F14"/>
  <c r="H14" s="1"/>
  <c r="F13"/>
  <c r="H13" s="1"/>
  <c r="F12"/>
  <c r="H12" s="1"/>
  <c r="F10"/>
  <c r="H10" s="1"/>
  <c r="F9"/>
  <c r="H9" s="1"/>
  <c r="F8"/>
  <c r="H8" s="1"/>
  <c r="F7"/>
  <c r="H7" s="1"/>
  <c r="F6"/>
  <c r="H6" s="1"/>
  <c r="F5"/>
  <c r="H5" s="1"/>
  <c r="F4"/>
  <c r="H4" s="1"/>
  <c r="F4" i="106"/>
  <c r="F50" i="101"/>
  <c r="F49"/>
  <c r="F48"/>
  <c r="F47"/>
  <c r="F46"/>
  <c r="F45"/>
  <c r="F44"/>
  <c r="F34"/>
  <c r="F33"/>
  <c r="F32"/>
  <c r="F31"/>
  <c r="F30"/>
  <c r="F29"/>
  <c r="F28"/>
  <c r="F18"/>
  <c r="F17"/>
  <c r="F16"/>
  <c r="F15"/>
  <c r="F14"/>
  <c r="F13"/>
  <c r="F12"/>
  <c r="F10"/>
  <c r="F9"/>
  <c r="F8"/>
  <c r="F7"/>
  <c r="F6"/>
  <c r="F5"/>
  <c r="F4"/>
  <c r="G9" i="42" l="1"/>
  <c r="AE13" i="100" l="1"/>
  <c r="AE12"/>
  <c r="AE11"/>
  <c r="AE10"/>
  <c r="AE9"/>
  <c r="AE8"/>
  <c r="AE7"/>
  <c r="AE6"/>
  <c r="AB13" l="1"/>
  <c r="AB12"/>
  <c r="AB11"/>
  <c r="AB10"/>
  <c r="AB9"/>
  <c r="AB8"/>
  <c r="AB7"/>
  <c r="AB6"/>
  <c r="U13"/>
  <c r="U12"/>
  <c r="U11"/>
  <c r="U10"/>
  <c r="U9"/>
  <c r="U8"/>
  <c r="U7"/>
  <c r="U6"/>
  <c r="N13"/>
  <c r="N12"/>
  <c r="N11"/>
  <c r="N10"/>
  <c r="N9"/>
  <c r="N8"/>
  <c r="N7"/>
  <c r="N6"/>
  <c r="G13"/>
  <c r="G12"/>
  <c r="G11"/>
  <c r="G10"/>
  <c r="G9"/>
  <c r="G8"/>
  <c r="G7"/>
  <c r="G6"/>
  <c r="AD13" l="1"/>
  <c r="AF13" s="1"/>
  <c r="AG13" s="1"/>
  <c r="AD12"/>
  <c r="AF12" s="1"/>
  <c r="AG12" s="1"/>
  <c r="AD11"/>
  <c r="AF11" s="1"/>
  <c r="AG11" s="1"/>
  <c r="AD10"/>
  <c r="AF10" s="1"/>
  <c r="AG10" s="1"/>
  <c r="AD9"/>
  <c r="AF9" s="1"/>
  <c r="AG9" s="1"/>
  <c r="AD8"/>
  <c r="AF8" s="1"/>
  <c r="AG8" s="1"/>
  <c r="AD7"/>
  <c r="AF7" s="1"/>
  <c r="AG7" s="1"/>
  <c r="AD6"/>
  <c r="AF6" s="1"/>
  <c r="AG6" s="1"/>
  <c r="H67" i="44" l="1"/>
  <c r="H66"/>
  <c r="F43" i="45"/>
  <c r="H59" i="44" l="1"/>
  <c r="F32" i="45"/>
  <c r="I59" i="44" s="1"/>
  <c r="J59" s="1"/>
  <c r="H61"/>
  <c r="H60"/>
  <c r="I61" l="1"/>
  <c r="I60"/>
  <c r="J60" l="1"/>
  <c r="J61"/>
  <c r="H9"/>
  <c r="H10"/>
  <c r="H11"/>
  <c r="G13" i="42" l="1"/>
  <c r="G8"/>
  <c r="D1" i="43" l="1"/>
  <c r="A56" i="106" l="1"/>
  <c r="B56"/>
  <c r="A57"/>
  <c r="B57"/>
  <c r="H4" l="1"/>
  <c r="D4" i="43" l="1"/>
  <c r="D8" i="41" l="1"/>
  <c r="H50" i="101" l="1"/>
  <c r="H49"/>
  <c r="H48"/>
  <c r="H47"/>
  <c r="H46"/>
  <c r="H45"/>
  <c r="H44"/>
  <c r="H34"/>
  <c r="H33"/>
  <c r="H32"/>
  <c r="H31"/>
  <c r="H30"/>
  <c r="H29"/>
  <c r="H28"/>
  <c r="H18"/>
  <c r="H17"/>
  <c r="H16"/>
  <c r="H15"/>
  <c r="H14"/>
  <c r="H13"/>
  <c r="H12"/>
  <c r="H10"/>
  <c r="H9"/>
  <c r="H8"/>
  <c r="H7"/>
  <c r="H6"/>
  <c r="H5"/>
  <c r="H4"/>
  <c r="B61"/>
  <c r="A61"/>
  <c r="B60"/>
  <c r="A60"/>
  <c r="H25" i="44" l="1"/>
  <c r="H29" l="1"/>
  <c r="H28"/>
  <c r="H27"/>
  <c r="F1" i="47" l="1"/>
  <c r="F40" i="45"/>
  <c r="F36"/>
  <c r="F30"/>
  <c r="F3"/>
  <c r="D18" i="43"/>
  <c r="D16"/>
  <c r="D12"/>
  <c r="D10"/>
  <c r="D8"/>
  <c r="F17" i="53"/>
  <c r="F9"/>
  <c r="F1"/>
  <c r="F18" i="21"/>
  <c r="F10"/>
  <c r="F1"/>
  <c r="E1" i="19"/>
  <c r="E1" i="50" l="1"/>
  <c r="G17" i="100" l="1"/>
  <c r="G16"/>
  <c r="G15"/>
  <c r="E6" i="40" l="1"/>
  <c r="D5" i="41"/>
  <c r="D6" i="3" l="1"/>
  <c r="E5" i="40" l="1"/>
  <c r="H34" i="58" l="1"/>
  <c r="H33"/>
  <c r="H32"/>
  <c r="H31"/>
  <c r="H30"/>
  <c r="H29"/>
  <c r="H28"/>
  <c r="H26"/>
  <c r="H25"/>
  <c r="H24"/>
  <c r="H23"/>
  <c r="H22"/>
  <c r="H21"/>
  <c r="H20"/>
  <c r="H18"/>
  <c r="H17"/>
  <c r="H16"/>
  <c r="H15"/>
  <c r="H14"/>
  <c r="H13"/>
  <c r="H12"/>
  <c r="H10"/>
  <c r="H9"/>
  <c r="H8"/>
  <c r="H7"/>
  <c r="H6"/>
  <c r="H5"/>
  <c r="H4"/>
  <c r="H10" i="57"/>
  <c r="H9"/>
  <c r="H8"/>
  <c r="H7"/>
  <c r="H6"/>
  <c r="H5"/>
  <c r="H4"/>
  <c r="G31" i="42"/>
  <c r="G30"/>
  <c r="G29"/>
  <c r="G27"/>
  <c r="G25"/>
  <c r="B29" i="54"/>
  <c r="A29"/>
  <c r="B28"/>
  <c r="A28"/>
  <c r="H35" i="46"/>
  <c r="H34"/>
  <c r="H33"/>
  <c r="H32"/>
  <c r="H31"/>
  <c r="H30"/>
  <c r="H29"/>
  <c r="H27"/>
  <c r="H26"/>
  <c r="H25"/>
  <c r="H24"/>
  <c r="H23"/>
  <c r="H22"/>
  <c r="H21"/>
  <c r="H19"/>
  <c r="H18"/>
  <c r="H17"/>
  <c r="H16"/>
  <c r="H15"/>
  <c r="H14"/>
  <c r="H13"/>
  <c r="H11"/>
  <c r="H10"/>
  <c r="H9"/>
  <c r="H8"/>
  <c r="H7"/>
  <c r="H6"/>
  <c r="H5"/>
  <c r="B29" i="51"/>
  <c r="A29"/>
  <c r="B28"/>
  <c r="A28"/>
  <c r="H10" i="18"/>
  <c r="H9"/>
  <c r="H8"/>
  <c r="H7"/>
  <c r="H6"/>
  <c r="H5"/>
  <c r="H4"/>
  <c r="H64" i="44"/>
  <c r="H63"/>
  <c r="H54"/>
  <c r="H53"/>
  <c r="H56"/>
  <c r="G21" i="42"/>
  <c r="G17"/>
  <c r="B38" i="46"/>
  <c r="C17" i="125" s="1"/>
  <c r="A38" i="46"/>
  <c r="B37"/>
  <c r="C16" i="125" s="1"/>
  <c r="A37" i="46"/>
  <c r="B83" i="44"/>
  <c r="A83"/>
  <c r="B82"/>
  <c r="A82"/>
  <c r="A48" i="42"/>
  <c r="A47"/>
  <c r="A15" i="40"/>
  <c r="A14"/>
  <c r="G19" i="38"/>
  <c r="A19"/>
  <c r="A15" i="35" s="1"/>
  <c r="G18" i="38"/>
  <c r="A18"/>
  <c r="A14" i="35" s="1"/>
  <c r="B30" i="20"/>
  <c r="B29" i="57" s="1"/>
  <c r="A30" i="20"/>
  <c r="B29"/>
  <c r="B28" i="57" s="1"/>
  <c r="A29" i="20"/>
  <c r="B13" i="18"/>
  <c r="A13"/>
  <c r="B12"/>
  <c r="A12"/>
  <c r="F28" i="45"/>
  <c r="D2" i="41"/>
  <c r="F1" i="39"/>
  <c r="G16" i="38"/>
  <c r="G9"/>
  <c r="G15"/>
  <c r="G14"/>
  <c r="G13"/>
  <c r="G12"/>
  <c r="G8"/>
  <c r="G7"/>
  <c r="G6"/>
  <c r="E1" i="36"/>
  <c r="F12" i="35"/>
  <c r="F11"/>
  <c r="F10"/>
  <c r="F9"/>
  <c r="F8"/>
  <c r="F7"/>
  <c r="F6"/>
  <c r="F5"/>
  <c r="F4"/>
  <c r="B36" i="58" l="1"/>
  <c r="B37"/>
  <c r="A1" i="126"/>
  <c r="I56" i="44"/>
  <c r="J56" s="1"/>
  <c r="J50"/>
  <c r="J53"/>
  <c r="I54"/>
  <c r="J54" l="1"/>
</calcChain>
</file>

<file path=xl/sharedStrings.xml><?xml version="1.0" encoding="utf-8"?>
<sst xmlns="http://schemas.openxmlformats.org/spreadsheetml/2006/main" count="1671" uniqueCount="472">
  <si>
    <t>Ваш региональный менеджер</t>
  </si>
  <si>
    <t>Иванов Иван Иванович</t>
  </si>
  <si>
    <t>номер телефона</t>
  </si>
  <si>
    <t>почта для приёма заказов</t>
  </si>
  <si>
    <t>номер телефона службы сервиса</t>
  </si>
  <si>
    <t>Категория</t>
  </si>
  <si>
    <t>A</t>
  </si>
  <si>
    <t>A+</t>
  </si>
  <si>
    <t>B</t>
  </si>
  <si>
    <t>C</t>
  </si>
  <si>
    <t>СОДЕРЖАНИЕ:</t>
  </si>
  <si>
    <t>1. МАТРАСЫ:</t>
  </si>
  <si>
    <t>1.1</t>
  </si>
  <si>
    <t>перейти &gt;&gt;&gt;</t>
  </si>
  <si>
    <t>1.2</t>
  </si>
  <si>
    <t>1.4</t>
  </si>
  <si>
    <t>1.5</t>
  </si>
  <si>
    <t>1.7</t>
  </si>
  <si>
    <t>1.8</t>
  </si>
  <si>
    <t>1.9</t>
  </si>
  <si>
    <t>1.10</t>
  </si>
  <si>
    <t>2. КРОВАТИ:</t>
  </si>
  <si>
    <t>2.1</t>
  </si>
  <si>
    <t>Кровати</t>
  </si>
  <si>
    <t>2.2</t>
  </si>
  <si>
    <t>2.3</t>
  </si>
  <si>
    <t>2.4</t>
  </si>
  <si>
    <t>Таблица рекомендованных тканей</t>
  </si>
  <si>
    <t>3.1</t>
  </si>
  <si>
    <t>4.1</t>
  </si>
  <si>
    <t>Тумбочки</t>
  </si>
  <si>
    <t>Подушки</t>
  </si>
  <si>
    <t>Чехлы</t>
  </si>
  <si>
    <t>Наматрасники</t>
  </si>
  <si>
    <t>К СОДЕРЖАНИЮ &gt;&gt;&gt;</t>
  </si>
  <si>
    <t>Состав</t>
  </si>
  <si>
    <t>Размер</t>
  </si>
  <si>
    <t>Оптовая цена</t>
  </si>
  <si>
    <t>гарантия: 18 месяцев</t>
  </si>
  <si>
    <t>расширенная гарантия:</t>
  </si>
  <si>
    <t>max нагрузка:  110 кг</t>
  </si>
  <si>
    <t xml:space="preserve">   h≈  20 см</t>
  </si>
  <si>
    <t>Pulse (Пульс)</t>
  </si>
  <si>
    <t>Розничная цена до скидки</t>
  </si>
  <si>
    <t>Скидка роз.</t>
  </si>
  <si>
    <t>Розничная цена</t>
  </si>
  <si>
    <t>Наценка дилера, руб.</t>
  </si>
  <si>
    <t>Наценка дилера, %</t>
  </si>
  <si>
    <t>Длина  190, 200</t>
  </si>
  <si>
    <t xml:space="preserve">   h≈  22 см</t>
  </si>
  <si>
    <t>max нагрузка:  140 кг</t>
  </si>
  <si>
    <t>гарантия: 18 мес.</t>
  </si>
  <si>
    <t>расширенная гарантия: 25 лет</t>
  </si>
  <si>
    <t>Spectra (Спектра)</t>
  </si>
  <si>
    <t xml:space="preserve">   h≈  21 см</t>
  </si>
  <si>
    <t>Cardio (Кардио)</t>
  </si>
  <si>
    <t xml:space="preserve">   h≈  23 см</t>
  </si>
  <si>
    <t xml:space="preserve">   h≈  25 см</t>
  </si>
  <si>
    <t>Длина, см</t>
  </si>
  <si>
    <t>Ширина, см</t>
  </si>
  <si>
    <t>ASKONA TERAPIA Pulse</t>
  </si>
  <si>
    <t>Цена
по прайсу</t>
  </si>
  <si>
    <t>Скидка</t>
  </si>
  <si>
    <t xml:space="preserve">
190
200</t>
  </si>
  <si>
    <t>ASKONA TERAPIA Spectra</t>
  </si>
  <si>
    <t>ASKONA TERAPIA Cardio</t>
  </si>
  <si>
    <t xml:space="preserve">   h≈  24 см</t>
  </si>
  <si>
    <t>Supremo (Супремо)</t>
  </si>
  <si>
    <t>max нагрузка: 140 кг</t>
  </si>
  <si>
    <t>Supremo</t>
  </si>
  <si>
    <t>25 лет</t>
  </si>
  <si>
    <t>Arena (Арена)</t>
  </si>
  <si>
    <t>max нагрузка:   140 кг</t>
  </si>
  <si>
    <t>Formula (Формула)</t>
  </si>
  <si>
    <t>Idea (Идея)</t>
  </si>
  <si>
    <t xml:space="preserve">   h≈  14 см</t>
  </si>
  <si>
    <t xml:space="preserve">   h≈  15 см</t>
  </si>
  <si>
    <t xml:space="preserve">   h≈  16 см</t>
  </si>
  <si>
    <t>расширенная гарантия: 36 месяцев</t>
  </si>
  <si>
    <t xml:space="preserve">   h≈  7 см</t>
  </si>
  <si>
    <t xml:space="preserve">   h≈  </t>
  </si>
  <si>
    <t xml:space="preserve">max нагрузка:  </t>
  </si>
  <si>
    <t>гарантия:</t>
  </si>
  <si>
    <t>max нагрузка: 110 кг</t>
  </si>
  <si>
    <t>Strong  (Стронг)</t>
  </si>
  <si>
    <t>max нагрузка:   до 150 кг</t>
  </si>
  <si>
    <t>Sumo (Сумо)</t>
  </si>
  <si>
    <t>max нагрузка:  до 150 кг</t>
  </si>
  <si>
    <t>Stark (Старк)</t>
  </si>
  <si>
    <t>Hard  (Хард)</t>
  </si>
  <si>
    <t>max нагрузка:  без ограничений</t>
  </si>
  <si>
    <t>МАТРАСЫ S.O.U.L (СОУЛ)</t>
  </si>
  <si>
    <t>Focus (Фокус)</t>
  </si>
  <si>
    <t>1. Велюр  в  стежке с высокоэластичной пеной
2. Высокоэластичная пена
3. Белый войлок
4. 7-ми зональная пружинная система MultiPocket 15 см
5. Трикотаж  в стежке в высокоэластичной пеной
6. Усиление по периметру</t>
  </si>
  <si>
    <t>гарантия:  18 месяцев</t>
  </si>
  <si>
    <t>расширенная гарантия:  25 лет</t>
  </si>
  <si>
    <t>Fines (Файнес)</t>
  </si>
  <si>
    <t xml:space="preserve">   h≈ 25 см</t>
  </si>
  <si>
    <t>max нагрузка: 140  кг</t>
  </si>
  <si>
    <t>Norma (Норма)</t>
  </si>
  <si>
    <t>К ТРТ&gt;&gt;&gt;</t>
  </si>
  <si>
    <t>Название кровати</t>
  </si>
  <si>
    <t>Длина 200</t>
  </si>
  <si>
    <t>Основание с ламелями</t>
  </si>
  <si>
    <t>1 категория ткани
к/з Mango</t>
  </si>
  <si>
    <t xml:space="preserve">Розничная цена </t>
  </si>
  <si>
    <t>ОСНОВАНИЕ ASKONA</t>
  </si>
  <si>
    <t>Название</t>
  </si>
  <si>
    <t>2 категория ткани
к/з Экотекс, к/з Sunny</t>
  </si>
  <si>
    <t>3 категория ткани
к/з Chester Celine, к/з Chester Vintage, 
к/з Винченцо,  к/з Cordova</t>
  </si>
  <si>
    <t>Длина 190</t>
  </si>
  <si>
    <t>ОРТОПЕДИЧЕСКИЕ РЕШЕТКИ</t>
  </si>
  <si>
    <t>№</t>
  </si>
  <si>
    <t>К ПРАЙС-ЛИСТУ &gt;&gt;&gt;</t>
  </si>
  <si>
    <t>+</t>
  </si>
  <si>
    <t>Разрешено +</t>
  </si>
  <si>
    <t>Запрещено</t>
  </si>
  <si>
    <t>3 категория</t>
  </si>
  <si>
    <t>ТУМБОЧКИ</t>
  </si>
  <si>
    <t xml:space="preserve">Розничная скидка </t>
  </si>
  <si>
    <t>Классик 2</t>
  </si>
  <si>
    <t>2 категория ткани
к/з Экотекс</t>
  </si>
  <si>
    <t>ПОДУШКИ</t>
  </si>
  <si>
    <t>70x50</t>
  </si>
  <si>
    <t>50*70</t>
  </si>
  <si>
    <t>Diona (Диона)</t>
  </si>
  <si>
    <t>50х70</t>
  </si>
  <si>
    <t>Organic (Органик)</t>
  </si>
  <si>
    <t>Glow (Глоу)</t>
  </si>
  <si>
    <t xml:space="preserve">Чехол из микрофибры (100% полиэстер)
Наполнитель – латексные пружины
</t>
  </si>
  <si>
    <t>Bliss (Блисс)</t>
  </si>
  <si>
    <t>Espera (Эспера)</t>
  </si>
  <si>
    <t xml:space="preserve">Чехол из трикотажа Coolpepe (с охлаждающим эффектом) 100% полиэстер
Наполнитель – пена с памятью формы Memorix
</t>
  </si>
  <si>
    <t>Temp Control (Темп контрол)</t>
  </si>
  <si>
    <t xml:space="preserve">Чехол из трикотажа Coolpepe (с охлаждающим эффектом) 100% полиэстер
Внутренний чехол из хлопка.
Наполнитель – инновационный материал Taktile
</t>
  </si>
  <si>
    <t>60x40х9
S</t>
  </si>
  <si>
    <t>60x40х11,5
M</t>
  </si>
  <si>
    <t>60x40х14
L</t>
  </si>
  <si>
    <t>ЗАЩИТНЫЕ ЧЕХЛЫ</t>
  </si>
  <si>
    <t>Наименование</t>
  </si>
  <si>
    <t>Длина  200</t>
  </si>
  <si>
    <t>длина 200</t>
  </si>
  <si>
    <t>Cotton Cover</t>
  </si>
  <si>
    <t>чехол на подушку Protect-a-Bed Plush</t>
  </si>
  <si>
    <t>ОДЕЯЛО</t>
  </si>
  <si>
    <t>НАМАТРАСНИКИ</t>
  </si>
  <si>
    <t>гарантия: 36 месяцев</t>
  </si>
  <si>
    <t>Topper massage</t>
  </si>
  <si>
    <t xml:space="preserve">   h≈ 5  см</t>
  </si>
  <si>
    <t>Topper base</t>
  </si>
  <si>
    <t xml:space="preserve">   h≈   6 см</t>
  </si>
  <si>
    <t>Topper cocos</t>
  </si>
  <si>
    <t xml:space="preserve">   h≈   5 см</t>
  </si>
  <si>
    <t xml:space="preserve">Topper latex </t>
  </si>
  <si>
    <t xml:space="preserve">   h≈ 5   см</t>
  </si>
  <si>
    <t>гарантия: 36  месяцев</t>
  </si>
  <si>
    <t>Длина   200</t>
  </si>
  <si>
    <t>Основания с ламелями</t>
  </si>
  <si>
    <t>ОСНОВАНИЕ С ЛАМЕЛЯМИ</t>
  </si>
  <si>
    <t>Доп.скидка</t>
  </si>
  <si>
    <t>НДС</t>
  </si>
  <si>
    <t>без НДС</t>
  </si>
  <si>
    <t>с НДС</t>
  </si>
  <si>
    <t>гарантия: 18  мес.</t>
  </si>
  <si>
    <t>расширенная гарантия:  10 лет</t>
  </si>
  <si>
    <t xml:space="preserve">   h≈ 24 см</t>
  </si>
  <si>
    <t xml:space="preserve">3 категория ткани
</t>
  </si>
  <si>
    <t>ОДЕЯЛА</t>
  </si>
  <si>
    <t>расширенная гарантия:  36 месяцев</t>
  </si>
  <si>
    <t>Glory</t>
  </si>
  <si>
    <t>Grace</t>
  </si>
  <si>
    <t>Liberty</t>
  </si>
  <si>
    <t>Glory (Глори)</t>
  </si>
  <si>
    <t>Liberty 
(Либерти)</t>
  </si>
  <si>
    <t>max нагрузка:  150 кг</t>
  </si>
  <si>
    <t>60x40х9/11</t>
  </si>
  <si>
    <t>чехол на подушку Basic</t>
  </si>
  <si>
    <t>жесткость: средняя</t>
  </si>
  <si>
    <t>жесткость: выше средней</t>
  </si>
  <si>
    <t>жесткость: ниже средней</t>
  </si>
  <si>
    <t xml:space="preserve">1.Объемный бельгийский трикотаж, стеганый на синтепоне
2. Пена Orto Foam
3. Войлок
4. 5 –ти зональный блок независимых пружин «Песочные часы Extra»
5. Короб по периметру из пены Orto Foam® </t>
  </si>
  <si>
    <t>жесткость: ниже средней/выше средней</t>
  </si>
  <si>
    <t>жесткость: средняя/выше средней</t>
  </si>
  <si>
    <t xml:space="preserve">1. Жаккард, стеганый на синтепоне
2. Высокоэластичная пена
</t>
  </si>
  <si>
    <t>жесткость: жесткий</t>
  </si>
  <si>
    <t>Наименование ткани мебельной</t>
  </si>
  <si>
    <t>Кровать Greta</t>
  </si>
  <si>
    <t>Daily</t>
  </si>
  <si>
    <t>Daily Cover</t>
  </si>
  <si>
    <t>МАТРАСЫ HALAL (ХАЛЯЛЬ)</t>
  </si>
  <si>
    <t>Halal Konfor</t>
  </si>
  <si>
    <t xml:space="preserve">Halal Destek </t>
  </si>
  <si>
    <t xml:space="preserve">Halal Naym </t>
  </si>
  <si>
    <t>Halal Bakim</t>
  </si>
  <si>
    <t>Halal</t>
  </si>
  <si>
    <t>гарантия:  18  мес.</t>
  </si>
  <si>
    <t>расширенная гарантия: 5 лет</t>
  </si>
  <si>
    <t xml:space="preserve">   h≈  20  см</t>
  </si>
  <si>
    <t>расширенная гарантия: 25  лет</t>
  </si>
  <si>
    <t xml:space="preserve">   h≈ 23   см</t>
  </si>
  <si>
    <t>расширенная гарантия:25  лет</t>
  </si>
  <si>
    <t xml:space="preserve">   h≈  27  см</t>
  </si>
  <si>
    <t>max нагрузка:  140  кг</t>
  </si>
  <si>
    <t xml:space="preserve">4 категория ткани
</t>
  </si>
  <si>
    <t>Нерекомендуемые ткани</t>
  </si>
  <si>
    <t>Матрасы с длиной свыше 200 см и/или шириной свыше 180 см поставляются в нескрученном виде</t>
  </si>
  <si>
    <t>Наматрасники с длиной свыше 200 см и/или шириной свыше 180 см поставляются в нескрученном виде</t>
  </si>
  <si>
    <t>Halal Raha</t>
  </si>
  <si>
    <t xml:space="preserve">Halal Saflik </t>
  </si>
  <si>
    <t>Halal Denge</t>
  </si>
  <si>
    <t>Halal Hava</t>
  </si>
  <si>
    <t>несъемный чехол: Ткань Тик (100% хлопок)
Наполнитель: Аэробамбук, 10% волокна бамбука, 90% Полиэфирное волокно</t>
  </si>
  <si>
    <t>несъемный чехол: ткань Микрофибра 100% Полиэстер
Съемный чехол: Ткань Tencel (100% хлопок)
с обработкой ТPU
Наполнитель: Аэробамбук, 10% волокна бамбука, 90% Полиэфирное волокно</t>
  </si>
  <si>
    <t>Ткань: 100% Полиэстер
Наполнитель: 15% эвкалиптовое волокно
                           85% полиэфирное волокно</t>
  </si>
  <si>
    <t>Askona Spring Pillow</t>
  </si>
  <si>
    <t>Askona Revolution</t>
  </si>
  <si>
    <t xml:space="preserve">Внешний чехол: Ткань Тик/Сатин (100% хлопок)
Внутренний чехол: Стеганная микрофибра на синтепоне (100 % полиэстер)
Наполнитель: Латексный + Полиэфирный (100% полиэфир)
</t>
  </si>
  <si>
    <t xml:space="preserve">Внешний чехол: Ткань трикотаж PILLOW вискоза
Наполнитель: Блок независимых мини-пружин + Полиэфирное волокно (100% полиэфир)
Внутренний чехол: Ткань микрофибра (100 % полиэстер)
</t>
  </si>
  <si>
    <t>Baby</t>
  </si>
  <si>
    <t>Young</t>
  </si>
  <si>
    <t>Junior</t>
  </si>
  <si>
    <t>Teenager</t>
  </si>
  <si>
    <t>МАТРАСЫ MOM'S LOVE</t>
  </si>
  <si>
    <t xml:space="preserve">1. Натуральный хлопковый чехол, стеганый на полиэфирном волокне
2. Безопасный материал Periotek® Form 
</t>
  </si>
  <si>
    <t>max нагрузка:  60  кг</t>
  </si>
  <si>
    <t>жесткость: высокая</t>
  </si>
  <si>
    <t xml:space="preserve">1. Натуральный хлопковый чехол, стеганый на полиэфирном волокне
2. Пена AirFoam Technology 
3. Войлок 
4. Пружинная система Mini Pocket  h-7,5 cm
5. Усиление по периметру </t>
  </si>
  <si>
    <t xml:space="preserve">   h≈  13 см</t>
  </si>
  <si>
    <t>max нагрузка:   90  кг</t>
  </si>
  <si>
    <t xml:space="preserve">1. Натуральный хлопковый чехол, стеганый на полиэфирном волокне
2. Кокосовая плита
3. Пружинная система Mini Pocket  h-7,5 cm
4. Усиление по периметру </t>
  </si>
  <si>
    <t xml:space="preserve">   h≈  12  см</t>
  </si>
  <si>
    <t>max нагрузка:    90 кг</t>
  </si>
  <si>
    <t>расширенная гарантия:   36 месяцев</t>
  </si>
  <si>
    <t xml:space="preserve">1. Натуральный хлопковый чехол, стеганый на полиэфирном волокне
2. Кокосовая плита
3. Пружинная система Pocket  h-12 cm
4. Усиление по периметру </t>
  </si>
  <si>
    <t>max нагрузка: 90   кг</t>
  </si>
  <si>
    <t>Cotton
(Котон)</t>
  </si>
  <si>
    <t>Ткань чехла: Тик (100% Хлопок)
Наполнитель подушки: 
Искусственный лебяжий пух</t>
  </si>
  <si>
    <t>50x70</t>
  </si>
  <si>
    <t>Teplo</t>
  </si>
  <si>
    <t>4 категория
К/з Plazma</t>
  </si>
  <si>
    <t>Wave</t>
  </si>
  <si>
    <t>Тк. Sky Velvet (3)</t>
  </si>
  <si>
    <t>Тк. Casanova (3)</t>
  </si>
  <si>
    <t>Тк.  Iris (2)</t>
  </si>
  <si>
    <t>Тк. Dumont (2)</t>
  </si>
  <si>
    <t>70x70</t>
  </si>
  <si>
    <t>050*070</t>
  </si>
  <si>
    <t>070*070</t>
  </si>
  <si>
    <t xml:space="preserve">   h≈  10 см</t>
  </si>
  <si>
    <t xml:space="preserve"> Cool Soft</t>
  </si>
  <si>
    <t xml:space="preserve">Внутренний чехол: 100% полиэстер( несъёмный) 
Наполнитель: пена с эффектом памяти
Внешний чехол верхняя ткань: 51.5% полиэтилен, 48.5% полиэстер (100 % ПЭТ)
Внешний чехол нижняя ткань: 99 % полиэстер, 1% эластан </t>
  </si>
  <si>
    <t xml:space="preserve">43x65*13 </t>
  </si>
  <si>
    <t>Одеяла</t>
  </si>
  <si>
    <t>Внешний чехол: Тк. Трикотаж (100% полиэстер)
Внутренний чехол: 100% полиэстер
Основа: Пена с памятью формы с охлаждающим покрытием (100% Пенополиуретан)</t>
  </si>
  <si>
    <t>60х39х11,5</t>
  </si>
  <si>
    <t>Flat</t>
  </si>
  <si>
    <t xml:space="preserve">1. Жаккард, стеганый на синтепоне
2. Высокоэластичная пена                                     
</t>
  </si>
  <si>
    <t>max нагрузка: 110  кг</t>
  </si>
  <si>
    <t>Матрасы поставляются в нескрученном виде</t>
  </si>
  <si>
    <t>Mini </t>
  </si>
  <si>
    <t xml:space="preserve">1. Жаккард, стеганый на синтепоне
2. Высокоэластичная пена                                    
</t>
  </si>
  <si>
    <t xml:space="preserve">Состав: Ткань-микрофибра 
Наполнитель: Холлотек Люкс
Плотность наполнителя: 360/м2
</t>
  </si>
  <si>
    <t>D200</t>
  </si>
  <si>
    <t>d 200</t>
  </si>
  <si>
    <t>Ткань чехла: Микрофибра (100% п/э)
Наполнитель подушки:верблюжья шерсть,силиконовые волокна</t>
  </si>
  <si>
    <t>50*68</t>
  </si>
  <si>
    <t>Чехол: микрофибра, стеганая на синтепоне
Наполнитель подушки: аэробамбук (10% волокно бамбука, 90% Полиэфирное волокно</t>
  </si>
  <si>
    <t>68*68</t>
  </si>
  <si>
    <t>Ограничение</t>
  </si>
  <si>
    <t>Dune (Дюна)</t>
  </si>
  <si>
    <t>Bamboo Plus (Бамбу Плюс)</t>
  </si>
  <si>
    <t>Grey Goose (Грэй Гус)</t>
  </si>
  <si>
    <t>Состав:Чехол: тик (100% хлопок)   Наполнитель: 70% пух, 30% перо</t>
  </si>
  <si>
    <t>Terapia NEW</t>
  </si>
  <si>
    <t>Fitness</t>
  </si>
  <si>
    <t>Megatrend</t>
  </si>
  <si>
    <t>хххх@ххх.ru</t>
  </si>
  <si>
    <t>Основание Askona</t>
  </si>
  <si>
    <t>МАТРАСЫ TERAPIA NEW (Терапия Нью)</t>
  </si>
  <si>
    <t>МАТРАСЫ FITNESS (Фитнесс)</t>
  </si>
  <si>
    <t>МАТРАСЫ TREND (Тренд)</t>
  </si>
  <si>
    <t>МАТРАСЫ MEGATREND (Мегатренд)</t>
  </si>
  <si>
    <t>КРОВАТИ</t>
  </si>
  <si>
    <t>Состав:</t>
  </si>
  <si>
    <t>Наполнитель – пена с эффектом памяти(100% вязко-эластичная пена)</t>
  </si>
  <si>
    <t>Рагнар</t>
  </si>
  <si>
    <t>max нагрузка: 150  кг</t>
  </si>
  <si>
    <t>гарантия:    18 мес.</t>
  </si>
  <si>
    <t xml:space="preserve">   h≈  9 см</t>
  </si>
  <si>
    <t>расширенная гарантия:   3 года</t>
  </si>
  <si>
    <t>Light Roll</t>
  </si>
  <si>
    <t>1. Ткань чехла: Микрофибра, 100% Полиэстер  
2. Наполнитель: 100% полиэфирное волокно Плотность 140 гр</t>
  </si>
  <si>
    <t>1. Ткань чехла: Микрофибра, 100% Полиэстер  
2. Наполнитель: 100% полиэфирное волокноПлотность 160 гр</t>
  </si>
  <si>
    <t>1. Ткань чехла: Микрофибра, 100% Полиэстер  2. Наполнитель: 50% волокно на основе   эвкалипта, 50% полое полиэфирное волокноПлотность 180 гр</t>
  </si>
  <si>
    <t>да</t>
  </si>
  <si>
    <t>нет</t>
  </si>
  <si>
    <t>Spring Pillow
(спринг пилоу)</t>
  </si>
  <si>
    <t>Revolution
(революшн)</t>
  </si>
  <si>
    <t>Gelios Ergo (Гелиос Эрго)</t>
  </si>
  <si>
    <t>Тк. Амелия Люкс (0) - сработка ткани</t>
  </si>
  <si>
    <t>Тумбочка Классик 2</t>
  </si>
  <si>
    <t>Emotion</t>
  </si>
  <si>
    <t>Emotion (Эмоушн)</t>
  </si>
  <si>
    <t>Старт</t>
  </si>
  <si>
    <t>чехол на подушку Старт</t>
  </si>
  <si>
    <t>70*70</t>
  </si>
  <si>
    <t>Лето</t>
  </si>
  <si>
    <t>Материал верха: микрофибра однотон. (100% п/э) 
Материал низа: белый полиэстер 100% 
Наполнитель: полиэфирное полотно (100%п/э) 
Плотность 60г/м2</t>
  </si>
  <si>
    <t>Босс</t>
  </si>
  <si>
    <t>Состав:
Внешний чехол: Тк. Трикотаж (100% полиэстер)
Бурлет 3D сетка
Внутренний чехол: 100% полиэстер
Основа: Пена с памятью формы (100% Пенополиуретан)</t>
  </si>
  <si>
    <t>60*40*14</t>
  </si>
  <si>
    <t>Green bamboo</t>
  </si>
  <si>
    <t xml:space="preserve">1. Чехол на молнии  из нежного трикотажа, стеганный  с холлофайбером
2.  Пена OrtoFoam с микромассажным эффектом®
</t>
  </si>
  <si>
    <t xml:space="preserve">1. Чехол на молнии из нежного трикотажа, стеганный  с холлофайбером
2.  Пена OrtoFoam®
</t>
  </si>
  <si>
    <t xml:space="preserve">1. Чехол из трикотажа, стеганного с холлофайбером
2. Пена OrtoFoam®  2 см
3. Кокос 2 см                                                                     </t>
  </si>
  <si>
    <t xml:space="preserve">1. Чехол из трикотажа, стеганного с холлофайбером   
2. Пена OrtoFoam®  2 см
3.  Латекс 2 см                                                                  </t>
  </si>
  <si>
    <t>Mom's Love (детские)</t>
  </si>
  <si>
    <t>Kids Terry</t>
  </si>
  <si>
    <t>1. Чехол из жаккарда, стеганый на полиэфирном волокне
2. Пена airFlowFoam с массажным эффектом</t>
  </si>
  <si>
    <t>1. Чехол из трикотажа, стеганый на полиэфирном волокне
2. Пена airFlowFoam
3. Войлок
4. Pocket Support Аnatomic Hard
5. Усиление по периметру                                                                
6. Пена airFlowFoam</t>
  </si>
  <si>
    <t>Energy Cool M 
(Энерджи Кул М)</t>
  </si>
  <si>
    <r>
      <t>4 категория ткани</t>
    </r>
    <r>
      <rPr>
        <i/>
        <sz val="12"/>
        <rFont val="Calibri"/>
        <family val="2"/>
        <charset val="204"/>
        <scheme val="minor"/>
      </rPr>
      <t xml:space="preserve">
</t>
    </r>
  </si>
  <si>
    <r>
      <t xml:space="preserve">Рагнар                               
</t>
    </r>
    <r>
      <rPr>
        <b/>
        <sz val="12"/>
        <color rgb="FFC00000"/>
        <rFont val="Calibri"/>
        <family val="2"/>
        <charset val="204"/>
        <scheme val="minor"/>
      </rPr>
      <t>плоская упаковка</t>
    </r>
  </si>
  <si>
    <t xml:space="preserve">1.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h-15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</si>
  <si>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 xml:space="preserve">1. Объемный трикотаж, стеганный на полиэфирном волокне и упругой пене                                                                          
2. Упругая пена                                                                         
3. Белый войлок                                                             
4. Пружинная система Pocket h-18 см                           
5. Белый войлок                                                                
6. Услиление по периметру                                         
7. Жаккард, стеганный на полиэфирном волокне                     </t>
  </si>
  <si>
    <t xml:space="preserve">1. Объемный трикотаж, стеганный на полиэфирном волокне и упругой пене                                                                          
2. Латекс                                                                             
3. Пена повышенной жесткости HR                                                                         
4. Лен                                                                                       
5. Пружинная система Pocket h-18 см                           
6. Лен                                                                               
7. Услиление по периметру                                         
8. Жаккард, стеганный на полиэфирном волокне                     </t>
  </si>
  <si>
    <t xml:space="preserve"> Roll (Ролл) 
скрутка</t>
  </si>
  <si>
    <r>
      <t xml:space="preserve">Greta
</t>
    </r>
    <r>
      <rPr>
        <sz val="12"/>
        <rFont val="Calibri"/>
        <family val="2"/>
        <charset val="204"/>
        <scheme val="minor"/>
      </rPr>
      <t>(без основания с ламелями)</t>
    </r>
  </si>
  <si>
    <r>
      <t xml:space="preserve">Greta с ПМ
</t>
    </r>
    <r>
      <rPr>
        <sz val="12"/>
        <rFont val="Calibri"/>
        <family val="2"/>
        <charset val="204"/>
        <scheme val="minor"/>
      </rPr>
      <t>(с бельевым ящиком)</t>
    </r>
  </si>
  <si>
    <r>
      <rPr>
        <b/>
        <sz val="20"/>
        <rFont val="Calibri"/>
        <family val="2"/>
        <charset val="204"/>
        <scheme val="minor"/>
      </rPr>
      <t>2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тк. Iris, тк. Dumont</t>
    </r>
  </si>
  <si>
    <r>
      <rPr>
        <b/>
        <sz val="20"/>
        <rFont val="Calibri"/>
        <family val="2"/>
        <charset val="204"/>
        <scheme val="minor"/>
      </rPr>
      <t>0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color rgb="FFC00000"/>
        <rFont val="Calibri"/>
        <family val="2"/>
        <charset val="204"/>
        <scheme val="minor"/>
      </rPr>
      <t>Амелия люкс - сработка остатков</t>
    </r>
  </si>
  <si>
    <r>
      <rPr>
        <b/>
        <sz val="20"/>
        <rFont val="Calibri"/>
        <family val="2"/>
        <charset val="204"/>
        <scheme val="minor"/>
      </rPr>
      <t>3 категория ткани</t>
    </r>
    <r>
      <rPr>
        <b/>
        <sz val="12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тк. Sky Velvet, Тк. Casanova</t>
    </r>
  </si>
  <si>
    <r>
      <t xml:space="preserve">2 категория ткани
</t>
    </r>
    <r>
      <rPr>
        <sz val="12"/>
        <rFont val="Calibri"/>
        <family val="2"/>
        <charset val="204"/>
        <scheme val="minor"/>
      </rPr>
      <t>Амелия люкс, Iris, Dumont</t>
    </r>
  </si>
  <si>
    <r>
      <t xml:space="preserve">3 категория ткани
</t>
    </r>
    <r>
      <rPr>
        <sz val="12"/>
        <rFont val="Calibri"/>
        <family val="2"/>
        <charset val="204"/>
        <scheme val="minor"/>
      </rPr>
      <t>тк. Sky Velvet, Тк. Casanova</t>
    </r>
  </si>
  <si>
    <r>
      <t xml:space="preserve">Green bamboo
</t>
    </r>
    <r>
      <rPr>
        <sz val="12"/>
        <rFont val="Calibri"/>
        <family val="2"/>
        <charset val="204"/>
        <scheme val="minor"/>
      </rPr>
      <t>(ранее Calipso)</t>
    </r>
  </si>
  <si>
    <r>
      <rPr>
        <sz val="12"/>
        <rFont val="Calibri"/>
        <family val="2"/>
        <charset val="204"/>
        <scheme val="minor"/>
      </rPr>
      <t>чехол на подушку</t>
    </r>
    <r>
      <rPr>
        <sz val="20"/>
        <rFont val="Calibri"/>
        <family val="2"/>
        <charset val="204"/>
        <scheme val="minor"/>
      </rPr>
      <t xml:space="preserve"> </t>
    </r>
    <r>
      <rPr>
        <b/>
        <sz val="20"/>
        <rFont val="Calibri"/>
        <family val="2"/>
        <charset val="204"/>
        <scheme val="minor"/>
      </rPr>
      <t xml:space="preserve">
Protect-a-Bed Plush</t>
    </r>
  </si>
  <si>
    <r>
      <rPr>
        <sz val="12"/>
        <rFont val="Calibri"/>
        <family val="2"/>
        <charset val="204"/>
        <scheme val="minor"/>
      </rPr>
      <t>детский чехол</t>
    </r>
    <r>
      <rPr>
        <b/>
        <sz val="20"/>
        <rFont val="Calibri"/>
        <family val="2"/>
        <charset val="204"/>
        <scheme val="minor"/>
      </rPr>
      <t xml:space="preserve">
Kids Terry</t>
    </r>
  </si>
  <si>
    <r>
      <t xml:space="preserve">Halal Sahih 
</t>
    </r>
    <r>
      <rPr>
        <sz val="12"/>
        <rFont val="Calibri"/>
        <family val="2"/>
        <charset val="204"/>
        <scheme val="minor"/>
      </rPr>
      <t>(ранеее Halal Kapak)</t>
    </r>
  </si>
  <si>
    <r>
      <t xml:space="preserve">Gelios Ergo (Гелиос Эрго)
</t>
    </r>
    <r>
      <rPr>
        <sz val="12"/>
        <rFont val="Calibri"/>
        <family val="2"/>
        <charset val="204"/>
        <scheme val="minor"/>
      </rPr>
      <t>(ранее Fosta)</t>
    </r>
  </si>
  <si>
    <r>
      <t xml:space="preserve">Green bamboo (Грин Бамбу)
</t>
    </r>
    <r>
      <rPr>
        <sz val="12"/>
        <rFont val="Calibri"/>
        <family val="2"/>
        <charset val="204"/>
        <scheme val="minor"/>
      </rPr>
      <t>(ранее Calipso)</t>
    </r>
  </si>
  <si>
    <t>0,2 категория</t>
  </si>
  <si>
    <t>Категория ткания</t>
  </si>
  <si>
    <t>Айрис</t>
  </si>
  <si>
    <t>Ткань</t>
  </si>
  <si>
    <t>Тк. Dumont</t>
  </si>
  <si>
    <t>Тк. Iris</t>
  </si>
  <si>
    <t>Тк. Casanova</t>
  </si>
  <si>
    <t>Тк. Sky velvet</t>
  </si>
  <si>
    <r>
      <t xml:space="preserve">размеры 160*080, 180*080, 190*080 
доступны к заказу </t>
    </r>
    <r>
      <rPr>
        <b/>
        <u/>
        <sz val="12"/>
        <color rgb="FFC00000"/>
        <rFont val="Calibri"/>
        <family val="2"/>
        <charset val="204"/>
        <scheme val="minor"/>
      </rPr>
      <t>от 30</t>
    </r>
    <r>
      <rPr>
        <u/>
        <sz val="12"/>
        <color rgb="FFC00000"/>
        <rFont val="Calibri"/>
        <family val="2"/>
        <charset val="204"/>
        <scheme val="minor"/>
      </rPr>
      <t xml:space="preserve"> шт</t>
    </r>
    <r>
      <rPr>
        <sz val="12"/>
        <color rgb="FFC00000"/>
        <rFont val="Calibri"/>
        <family val="2"/>
        <charset val="204"/>
        <scheme val="minor"/>
      </rPr>
      <t xml:space="preserve"> на </t>
    </r>
    <r>
      <rPr>
        <b/>
        <u/>
        <sz val="12"/>
        <color rgb="FFC00000"/>
        <rFont val="Calibri"/>
        <family val="2"/>
        <charset val="204"/>
        <scheme val="minor"/>
      </rPr>
      <t xml:space="preserve">каждый размер </t>
    </r>
    <r>
      <rPr>
        <sz val="12"/>
        <color rgb="FFC00000"/>
        <rFont val="Calibri"/>
        <family val="2"/>
        <charset val="204"/>
        <scheme val="minor"/>
      </rPr>
      <t xml:space="preserve">
</t>
    </r>
    <r>
      <rPr>
        <b/>
        <u/>
        <sz val="12"/>
        <color rgb="FFC00000"/>
        <rFont val="Calibri"/>
        <family val="2"/>
        <charset val="204"/>
        <scheme val="minor"/>
      </rPr>
      <t>с учетом кратности 2</t>
    </r>
  </si>
  <si>
    <t>BEYOSA / КПБ</t>
  </si>
  <si>
    <t>Наволочка</t>
  </si>
  <si>
    <t xml:space="preserve">Пододеяльник </t>
  </si>
  <si>
    <t xml:space="preserve">Простыня </t>
  </si>
  <si>
    <t xml:space="preserve">Простыня на резинке </t>
  </si>
  <si>
    <t>205*140</t>
  </si>
  <si>
    <t>205*172</t>
  </si>
  <si>
    <t>220*200</t>
  </si>
  <si>
    <t>220*160</t>
  </si>
  <si>
    <t>240*220</t>
  </si>
  <si>
    <t>200*90*25</t>
  </si>
  <si>
    <t>200*140*25</t>
  </si>
  <si>
    <t>200*160*25</t>
  </si>
  <si>
    <t>200*180*25</t>
  </si>
  <si>
    <t>КПБ Beyosa</t>
  </si>
  <si>
    <t>Тумба Айрис</t>
  </si>
  <si>
    <t xml:space="preserve">1.Система комфортности с тканью Nanotex
2. Пена Orto Foam c пропиткой из экстракта зеленого чая 
3. BICOCOS
4. 7-ми зональный пружинный блок Fitness 7 Zoned
5. Усиление  по периметру из пены Orto Foam® </t>
  </si>
  <si>
    <t>Green Bamboo</t>
  </si>
  <si>
    <t>1. Объемный бельгийский трикотаж, стеганый на высокоэластичной пене
2. Bicocos
3. 5-ти зональный блок независимых пружин «Песочные часы Extra»
4. Короб по периметру из пены Orto Foam®</t>
  </si>
  <si>
    <t>1. Объемный бельгийский трикотаж, стеганый на высокоэластичной пене
2. Ортопедическая пена Orto Foam
3. Bicocos
4. 5-ти зональный блок независимых пружин «Песочные часы Extra»
5. Короб по периметру из пены Orto Foam®</t>
  </si>
  <si>
    <t>МАТРАСЫ Supremo (Супремо)</t>
  </si>
  <si>
    <t xml:space="preserve">1. Система комфортности Stress Free с волокнами  Carbon, а также комплексной пропиткой Ultraphil Plus®
2.  BICOCOS   
3.  Трехзональный пружинный блок 3ZoneFlex®
4.  Система усиления поддержки периметра матраса.
</t>
  </si>
  <si>
    <t>3. МАЛЫЕ ФОРМЫ:</t>
  </si>
  <si>
    <t>4. АКСЕССУАРЫ:</t>
  </si>
  <si>
    <t>4.2</t>
  </si>
  <si>
    <t>4.3</t>
  </si>
  <si>
    <t>4.4</t>
  </si>
  <si>
    <t>4.5</t>
  </si>
  <si>
    <r>
      <t xml:space="preserve">Агвид
</t>
    </r>
    <r>
      <rPr>
        <b/>
        <sz val="12"/>
        <color rgb="FFC00000"/>
        <rFont val="Calibri"/>
        <family val="2"/>
        <charset val="204"/>
        <scheme val="minor"/>
      </rPr>
      <t>двойное сложение + скрутка</t>
    </r>
  </si>
  <si>
    <t>max нагрузка: 130   кг</t>
  </si>
  <si>
    <t xml:space="preserve">1. Жаккард, стеганный на полиэфирном волокне                                                                          
2. Пена Orto Foam                                                                
3. Бикокос
4.Белый войлок                                                             
5. Пружинная система Pocket h-15 см                           
6. Белый войлок                                                                
7. Услиление по периметру                                         
8. Жаккард, стеганный на полиэфирном волокне                     </t>
  </si>
  <si>
    <t>S</t>
  </si>
  <si>
    <t>M</t>
  </si>
  <si>
    <t>L</t>
  </si>
  <si>
    <t>Temp Control Roll 2.0
(Темп Контрол Ролл)</t>
  </si>
  <si>
    <t xml:space="preserve">Cotton Roll 2.0 (Котон Рол) </t>
  </si>
  <si>
    <t>Soft Roll 2.0 (Софт Рол)</t>
  </si>
  <si>
    <t xml:space="preserve">Состав:
Чехол несъёмный: микрофибра (100% полиэстер)
Наполнитель: Искусственный лебяжий пух (100% полиэфир)
</t>
  </si>
  <si>
    <t xml:space="preserve">Состав:
Внешний чехол:
тк. Тик/сатин (100% Хлопок)
Наполнитель подушки:
Искусственный лебяжий пух (100% полиэфир) 
</t>
  </si>
  <si>
    <t>Чехол Трикотаж (100% полиэстер)</t>
  </si>
  <si>
    <t>1. Ткань чехла: Микрофибра, 100% Полиэстер
2. Наполнитель: 90% полиэфирное волокно, 10% волокно бамбука</t>
  </si>
  <si>
    <t>1. Ткань чехла: Tencel (50% волокно на основе эвкалипта, 50% полиэфирное волокно)
2. Наполнитель: Аэробамбук (10% бамбук, 90% полиэфирное волокно)</t>
  </si>
  <si>
    <t>120*060*017</t>
  </si>
  <si>
    <t>200*080*023</t>
  </si>
  <si>
    <t xml:space="preserve"> Air 2.0</t>
  </si>
  <si>
    <t>1. Ткань чехла: Микрофибра, 100% Полиэстер  
2. Наполнитель: полиэфирное волокно Плотность 90 гр/м2</t>
  </si>
  <si>
    <t>200, 190</t>
  </si>
  <si>
    <t>Цвет</t>
  </si>
  <si>
    <t xml:space="preserve">Аметист, антрацит, белый, лазурит, миндаль, шампань
</t>
  </si>
  <si>
    <t>BEYOSA / КПБ - из наличия</t>
  </si>
  <si>
    <t>Таблица тканей для изготовления кроватей, малых форм (бренд Мир Матрасов)</t>
  </si>
  <si>
    <t>160
180</t>
  </si>
  <si>
    <t>190
195
200</t>
  </si>
  <si>
    <t xml:space="preserve">1. Система комфортности Stress Free с волокнами  Carbon, а также комплексной пропиткой Silver Touch®
2.  Двойной слой BICOCOS
3.  Войлок. 
4.  Трехзональный пружинный блок 3ZoneFlex®
5.  Система усиления поддержки периметра матраса.
</t>
  </si>
  <si>
    <t xml:space="preserve">1. Система комфортности Stress Free с волокнами  Carbon, а также комплексной пропиткой Silver Touch®
2.  Nanolatex
3.  BICOCOS
4.  Трехзональный пружинный блок 3ZoneFlex®
5. Система усиления поддержки периметра матраса.
</t>
  </si>
  <si>
    <t>1. Система комфортности Stress Free с волокнами  Carbon, а также комплексной пропиткой Silver Touch®
2.  Высокоэластичная пена 
3.  BICOCOS
4.  Высокоэластичная пена
5.  BICOCOS</t>
  </si>
  <si>
    <t xml:space="preserve">жесткость: выше средней </t>
  </si>
  <si>
    <t xml:space="preserve">1.Система комфортности с тканью Nanotex
2. Пена Orto Foam c пропиткой из экстракта зеленого чая 
3. Nanolatex                                                                                   
4. BICOCOS 
5. 7-ми зональный пружинный блок Fitness 7 Zoned
6. Усиление  по периметру из пены Orto Foam® </t>
  </si>
  <si>
    <t xml:space="preserve">1.Система комфортности с тканью Nanotex
2. Пена Orto Foam c пропиткой из экстракта зеленого чая 
3. BICOCOS                                                 
4. Nanolatex
5. 7-ми зональный пружинный блок Fitness 7 Zoned
6. Усиление  по периметру из пены Orto Foam® </t>
  </si>
  <si>
    <t>1. Система комфортности BioSleep
2. Высокоэластичная пена
3. Натуральный лён
4. 5-ти зональный пружинный блок Multipocket
5. Натуральный лён
6. Инновационный материал BICOCOS
7. Усиление по периметру</t>
  </si>
  <si>
    <t>1. Велюр в стежке с высокоэластичной пеной
2. Высокоэластичная пена с микромассажным эффектом
3. Войлок
4. 7-ми зональная пружинная система MultiPocket  15 см
5. BICOCOS
6. Трикотаж  в стежке в высокоэластичной пеной
7. Усиление по периметру</t>
  </si>
  <si>
    <t>1. Велюр в стежке с высокоэластичной пеной
2. Высокоэластичная пена
3. Кокосовая плита
4. 7-ми зональная пружинная система MultiPocket 15 см
5. BICOCOS
6. Трикотаж  в стежке в высокоэластичной пеной
7. Усиление по периметру</t>
  </si>
  <si>
    <t>Comfort Cover</t>
  </si>
  <si>
    <t xml:space="preserve">Ткань: ткань махровая (70% хлопок/30% полиэстер)
Водонепроницаемый защитный слой (TPU)
Крепление: 4 резинки
</t>
  </si>
  <si>
    <t>Start</t>
  </si>
  <si>
    <r>
      <rPr>
        <sz val="12"/>
        <rFont val="Calibri"/>
        <family val="2"/>
        <charset val="204"/>
        <scheme val="minor"/>
      </rPr>
      <t>чехол на подушку</t>
    </r>
    <r>
      <rPr>
        <b/>
        <sz val="20"/>
        <rFont val="Calibri"/>
        <family val="2"/>
        <charset val="204"/>
        <scheme val="minor"/>
      </rPr>
      <t xml:space="preserve"> 
Start</t>
    </r>
  </si>
  <si>
    <t xml:space="preserve">1. Трикотаж, стеганный на полиэфирном волокне и упругой пене                                                                          
2. пена Orto Foam с микромассажным эффектом                                                                      
3. Белый войлок                                                             
4. Пружинная система Pocket h-15 см                           
5. Белый войлок 
6. Бикокос
7. Пена Orto Foam                                                               
8. Услиление по периметру                                         
        </t>
  </si>
  <si>
    <t xml:space="preserve">   h≈   26  см</t>
  </si>
  <si>
    <t>жесткость: выше средней\ средняя</t>
  </si>
  <si>
    <t xml:space="preserve">Halal Zor </t>
  </si>
  <si>
    <t xml:space="preserve">1. Объемный трикотаж, стеганный на полиэфирном волокне и упругой пене                                                                          
2. Упругая пена  Orto Foam
3. Бикокос                                                                       
4. Белый войлок                                                             
5. Пружинная система Pocket h-18 см                           
6. Белый войлок                                                                
7. Услиление по периметру                                         
8. Жаккард, стеганный на полиэфирном волокне                     </t>
  </si>
  <si>
    <t xml:space="preserve">   h≈  25  см</t>
  </si>
  <si>
    <t>жесткость: экстражесткий</t>
  </si>
  <si>
    <t>Halal Hazine</t>
  </si>
  <si>
    <t xml:space="preserve">1. Объемный трикотаж, стеганный на полиэфирном волокне и упругой пене                                                                          
2. Пена Memory Foam                                                                           
3. Пена Orto Foam                                                                         
4. Белый войлок                                                                                  
5. Пружинная система Pocket h-18 см                           
6. Белый войлок                                                                          
7. Услиление по периметру                                         
8. Жаккард, стеганный на полиэфирном волокне                     </t>
  </si>
  <si>
    <t xml:space="preserve">   h≈  31  см</t>
  </si>
  <si>
    <r>
      <t xml:space="preserve">Halal Rahat
</t>
    </r>
    <r>
      <rPr>
        <b/>
        <sz val="20"/>
        <color rgb="FFC00000"/>
        <rFont val="Calibri"/>
        <family val="2"/>
        <charset val="204"/>
        <scheme val="minor"/>
      </rPr>
      <t>кратность - 2 шт.</t>
    </r>
  </si>
  <si>
    <t>Emily</t>
  </si>
  <si>
    <t>МАТРАСЫ SERIA PRO</t>
  </si>
  <si>
    <t>Grace
(Грейс)</t>
  </si>
  <si>
    <t>Emily
(Эмили)</t>
  </si>
  <si>
    <t>Seria PRO</t>
  </si>
  <si>
    <t xml:space="preserve">Поверхность: Ткань махровая (70% хлопок/30% полиэстер)
Водонепроницаемый защитный слой (TPU)
Боковая часть: 100 % полиэстер
</t>
  </si>
  <si>
    <t xml:space="preserve">Поверхность: Ткань трикотаж 100% Tencel
Водонепроницаемый защитный слой (TPU) 
Боковая часть: 100 % полиэстер
</t>
  </si>
  <si>
    <t>Поверхность: трикотаж (100% полиэстер)
Влагонепроницаемый защитный слой (100 % полиуретан)
Крепление: 4 Резинки</t>
  </si>
  <si>
    <t>Поверхность: Ткань махровая (70% хлопок/30% полиэстер)
Водонепроницаемый защитный слой (TPU)
Крепление: 4 Резинки</t>
  </si>
  <si>
    <t>Поверхность: трикотаж (100% полиэстер)
Водонепроницаемый защитный слой (TPU)
Боковая часть: 100 % полиэстер</t>
  </si>
  <si>
    <t xml:space="preserve">Поверхность: трикотаж (100% полиэстер)
Водонепроницаемый защитный слой (TPU)
Потайная Молния </t>
  </si>
  <si>
    <t>Поверхность: Ткань махровая (70% хлопок/30% полиэстер)
Водонепроницаемый защитный слой (TPU)
Боковая часть: 100 % полиэстер</t>
  </si>
  <si>
    <t xml:space="preserve">Поверхность: велюровая ткань
(100% полиэстер) </t>
  </si>
  <si>
    <t xml:space="preserve">1. Ультрамягкий трикотаж с пропиткой Bio Care
2. Высокообъемное хлопковое волокно
3. Двойной слой пены FlexPro 
4. Пена Smart Pro
5. Лен
6. Блок независимых пружин c системой Support Duo Coil, h-18 см
7. Система усиления периметра матраса                                                                                
8. Лен                                                                               
9. Пена Smart Pro                                   
</t>
  </si>
  <si>
    <t xml:space="preserve">   h≈ 27 см</t>
  </si>
  <si>
    <t>расширенная гарантия: 30  лет</t>
  </si>
  <si>
    <t xml:space="preserve">1. Ультрамягкий трикотаж с пропиткой Bio Care
2. Высокообъемное хлопковое волокно
3. Двойной слой пены FlexPro 
4. Пена Smart Pro
5. Натуральный кокос
6. Лен
7. Блок независимых пружин c системой Support Duo Coil, h-18 см
8. Система усиления периметра матраса                                                                                
9. Лен                                                                               
10. Пена Smart Pro                                   
</t>
  </si>
  <si>
    <t xml:space="preserve">   h≈ 28 см</t>
  </si>
  <si>
    <t xml:space="preserve">1. Ультрамягкий трикотаж с пропиткой Bio Care
2. Высокообъемное хлопковое волокно
3. Двойной слой пены FlexPro 
4. Пена повышенной прочности Relief Foam
5. Пена Smart Pro       
6. Лен
7. Блок независимых пружин c системой Support Duo Coil, h-18 см
8. Система усиления поддержки периметра матраса                                                                                
9. Лен                                                                               
10. Пена Smart Pro                                   
</t>
  </si>
  <si>
    <t xml:space="preserve">   h≈ 30 см</t>
  </si>
  <si>
    <t xml:space="preserve">1. Ультрамягкий трикотаж с пропиткой Bio Care
2. Высокообъемное хлопковое волокно
3. Двойной слой пены FlexPro 
4. Prolatex для упругой мягкости
5. Пена Smart Pro       
6. Лен
7. Блок независимых пружин c системой Support Duo Coil, h-18 см
8. Система усиления поддержки периметра матраса                                                                                
9. Лен                                                                               
10. Пена Smart Pro                                   
</t>
  </si>
  <si>
    <t xml:space="preserve">   h≈ 29 см</t>
  </si>
  <si>
    <t xml:space="preserve">1. Ультрамягкий трикотаж с пропиткой Bio Care
2. Высокообъемное хлопковое волокно
3. Двойной слой пены FlexPro 
4. Prolatex для упругой мягкости
5. Пена Smart Pro
6. Натуральный кокос
7. Лен
8. Блок независимых пружин c системой Support Duo Coil, h-18 см
9. Система усиления периметра матраса                                                                                
10. Лен                                                                               
11. Пена Smart Pro                                 
</t>
  </si>
  <si>
    <t xml:space="preserve">   h≈ 32 см</t>
  </si>
  <si>
    <t xml:space="preserve">   h≈  26 см</t>
  </si>
  <si>
    <t>c 06.11 по 12.11.2024</t>
  </si>
  <si>
    <r>
      <t xml:space="preserve">Agvid
</t>
    </r>
    <r>
      <rPr>
        <b/>
        <sz val="12"/>
        <color rgb="FFC00000"/>
        <rFont val="Calibri"/>
        <family val="2"/>
        <charset val="204"/>
        <scheme val="minor"/>
      </rPr>
      <t>двойное сложение + скрутка</t>
    </r>
  </si>
  <si>
    <r>
      <rPr>
        <b/>
        <sz val="12"/>
        <color rgb="FFC00000"/>
        <rFont val="Calibri"/>
        <family val="2"/>
        <charset val="204"/>
        <scheme val="minor"/>
      </rPr>
      <t>доступны к заказу на каждый размер 
с учетом кратности 2</t>
    </r>
    <r>
      <rPr>
        <sz val="12"/>
        <rFont val="Calibri"/>
        <family val="2"/>
        <charset val="204"/>
        <scheme val="minor"/>
      </rPr>
      <t xml:space="preserve">
'1. Чехол из жаккарда, стеганый на полиэфирном волокне
2. Пена с массажным эффектом</t>
    </r>
  </si>
  <si>
    <t>Tor</t>
  </si>
  <si>
    <t xml:space="preserve">   h≈  18 см</t>
  </si>
  <si>
    <t>гарантия:   18 мес.</t>
  </si>
  <si>
    <t>расширенная гарантия:  3 года</t>
  </si>
  <si>
    <t>Ragnar</t>
  </si>
  <si>
    <r>
      <t>VIKING</t>
    </r>
    <r>
      <rPr>
        <sz val="18"/>
        <color rgb="FFFF0000"/>
        <rFont val="Calibri"/>
        <family val="2"/>
        <charset val="204"/>
        <scheme val="minor"/>
      </rPr>
      <t xml:space="preserve">
</t>
    </r>
    <r>
      <rPr>
        <b/>
        <sz val="18"/>
        <color rgb="FFFF0000"/>
        <rFont val="Calibri"/>
        <family val="2"/>
        <charset val="204"/>
        <scheme val="minor"/>
      </rPr>
      <t xml:space="preserve">ВАЖНО! Матрасы изготавливаются только в стандартных размерах согласно прайс-листа. </t>
    </r>
  </si>
  <si>
    <r>
      <t xml:space="preserve">ВИКИНГ - ВЫВОД С 11.11.2024 г.
</t>
    </r>
    <r>
      <rPr>
        <b/>
        <sz val="20"/>
        <color rgb="FFC00000"/>
        <rFont val="Calibri"/>
        <family val="2"/>
        <charset val="204"/>
        <scheme val="minor"/>
      </rPr>
      <t xml:space="preserve">ВАЖНО! Матрасы изготавливаются только в стандартных размерах согласно прайс-листа. </t>
    </r>
  </si>
  <si>
    <t>1.3</t>
  </si>
  <si>
    <t>1.6</t>
  </si>
  <si>
    <t>TREND - Viking</t>
  </si>
  <si>
    <t>TREND - Trend</t>
  </si>
  <si>
    <t>TREND - Supremo</t>
  </si>
  <si>
    <t>TREND - SOUL</t>
  </si>
  <si>
    <t>1. Чехол из трикотажа, стеганый на полиэфирном волокне c молнией по периметру
2. Пена  высокой плотности</t>
  </si>
  <si>
    <t xml:space="preserve">1. Чехол из трикотажа, стеганый на полиэфирном волокне
2. Упругая Пена 
3. Войлок
4. Пружинная система Pocket Аnatomic
5. Усиление по периметру                                                                
6. Упругая пена </t>
  </si>
  <si>
    <t>190, 200</t>
  </si>
  <si>
    <t>жесткость: средняя / высокая</t>
  </si>
  <si>
    <t>c 10.01 по 14.01.2025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</si>
</sst>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_р_."/>
    <numFmt numFmtId="168" formatCode="#,##0_р_."/>
    <numFmt numFmtId="169" formatCode="0.0%"/>
    <numFmt numFmtId="170" formatCode="_-* #,##0\ _₽_-;\-* #,##0\ _₽_-;_-* &quot;-&quot;??\ _₽_-;_-@_-"/>
    <numFmt numFmtId="171" formatCode="0.000%"/>
    <numFmt numFmtId="172" formatCode="#,##0.00\ [$PLN]"/>
  </numFmts>
  <fonts count="10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theme="1"/>
      <name val="Arial Cyr"/>
      <family val="2"/>
      <charset val="204"/>
    </font>
    <font>
      <sz val="11"/>
      <color theme="1"/>
      <name val="Arial"/>
      <family val="2"/>
      <charset val="204"/>
    </font>
    <font>
      <u/>
      <sz val="8.5"/>
      <color theme="10"/>
      <name val="Arial Cyr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</font>
    <font>
      <b/>
      <sz val="22"/>
      <color rgb="FFFF000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u/>
      <sz val="14"/>
      <color theme="10"/>
      <name val="Calibri"/>
      <family val="2"/>
      <scheme val="minor"/>
    </font>
    <font>
      <u/>
      <sz val="14"/>
      <color theme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8"/>
      <color rgb="FFFF0000"/>
      <name val="Arial Cyr"/>
      <charset val="204"/>
    </font>
    <font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2"/>
      <color theme="0" tint="-0.249977111117893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0"/>
      <color rgb="FF0000FF"/>
      <name val="Arial Cyr"/>
      <charset val="204"/>
    </font>
    <font>
      <b/>
      <u/>
      <sz val="12"/>
      <color rgb="FFC00000"/>
      <name val="Calibri"/>
      <family val="2"/>
      <charset val="204"/>
      <scheme val="minor"/>
    </font>
    <font>
      <sz val="11"/>
      <name val="Calibri Light"/>
      <family val="2"/>
      <charset val="204"/>
    </font>
    <font>
      <b/>
      <sz val="14"/>
      <name val="Calibri Light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rgb="FF0033CC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26"/>
      <color rgb="FFC00000"/>
      <name val="Calibri"/>
      <family val="2"/>
      <charset val="204"/>
      <scheme val="minor"/>
    </font>
    <font>
      <u/>
      <sz val="9"/>
      <color theme="10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  <charset val="238"/>
    </font>
    <font>
      <sz val="10"/>
      <name val="IKEA Sans"/>
      <family val="2"/>
    </font>
    <font>
      <sz val="10"/>
      <name val="Verdana"/>
      <family val="2"/>
    </font>
    <font>
      <sz val="10"/>
      <name val="Arial"/>
      <family val="2"/>
      <charset val="238"/>
    </font>
    <font>
      <u/>
      <sz val="10"/>
      <color theme="10"/>
      <name val="Arial Cyr"/>
      <charset val="204"/>
    </font>
    <font>
      <sz val="8"/>
      <name val="Arial"/>
      <family val="2"/>
      <charset val="204"/>
    </font>
    <font>
      <b/>
      <sz val="24"/>
      <color theme="1"/>
      <name val="Calibri"/>
      <family val="2"/>
      <charset val="204"/>
      <scheme val="minor"/>
    </font>
    <font>
      <sz val="14"/>
      <name val="Arial Cyr"/>
      <charset val="204"/>
    </font>
    <font>
      <sz val="12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sz val="12"/>
      <color rgb="FFFF0066"/>
      <name val="Calibri"/>
      <family val="2"/>
      <charset val="204"/>
      <scheme val="minor"/>
    </font>
    <font>
      <b/>
      <sz val="12"/>
      <color rgb="FFFF0066"/>
      <name val="Calibri"/>
      <family val="2"/>
      <charset val="204"/>
      <scheme val="minor"/>
    </font>
    <font>
      <sz val="12"/>
      <color rgb="FFFF33CC"/>
      <name val="Calibri"/>
      <family val="2"/>
      <charset val="204"/>
      <scheme val="minor"/>
    </font>
    <font>
      <b/>
      <sz val="12"/>
      <color rgb="FFFF33CC"/>
      <name val="Calibri"/>
      <family val="2"/>
      <charset val="204"/>
      <scheme val="minor"/>
    </font>
    <font>
      <b/>
      <sz val="10"/>
      <color rgb="FFFF33CC"/>
      <name val="Calibri"/>
      <family val="2"/>
      <charset val="204"/>
      <scheme val="minor"/>
    </font>
    <font>
      <sz val="10"/>
      <color rgb="FFFF33CC"/>
      <name val="Calibri"/>
      <family val="2"/>
      <charset val="204"/>
      <scheme val="minor"/>
    </font>
    <font>
      <sz val="11"/>
      <color rgb="FFFF33CC"/>
      <name val="Calibri Light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u/>
      <sz val="12"/>
      <color rgb="FF0033CC"/>
      <name val="Calibri"/>
      <family val="2"/>
      <charset val="204"/>
      <scheme val="minor"/>
    </font>
    <font>
      <b/>
      <u/>
      <sz val="12"/>
      <color rgb="FF00206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i/>
      <sz val="12"/>
      <name val="Calibri"/>
      <family val="2"/>
      <charset val="204"/>
      <scheme val="minor"/>
    </font>
    <font>
      <b/>
      <sz val="12"/>
      <color rgb="FF0033CC"/>
      <name val="Calibri"/>
      <family val="2"/>
      <charset val="204"/>
      <scheme val="minor"/>
    </font>
    <font>
      <sz val="12"/>
      <color rgb="FFCC00FF"/>
      <name val="Calibri"/>
      <family val="2"/>
      <charset val="204"/>
      <scheme val="minor"/>
    </font>
    <font>
      <b/>
      <sz val="12"/>
      <color rgb="FFCC00FF"/>
      <name val="Calibri"/>
      <family val="2"/>
      <charset val="204"/>
      <scheme val="minor"/>
    </font>
    <font>
      <b/>
      <sz val="20"/>
      <color rgb="FFC00000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  <font>
      <u/>
      <sz val="12"/>
      <color rgb="FFC0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trike/>
      <sz val="10"/>
      <color rgb="FFFF0000"/>
      <name val="Arial Cyr"/>
      <charset val="204"/>
    </font>
    <font>
      <b/>
      <strike/>
      <sz val="10"/>
      <color rgb="FFFF0000"/>
      <name val="Arial Cyr"/>
      <charset val="204"/>
    </font>
    <font>
      <sz val="18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/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double">
        <color rgb="FF002060"/>
      </right>
      <top style="thin">
        <color indexed="64"/>
      </top>
      <bottom style="medium">
        <color indexed="64"/>
      </bottom>
      <diagonal/>
    </border>
    <border>
      <left style="double">
        <color rgb="FF002060"/>
      </left>
      <right style="double">
        <color rgb="FF002060"/>
      </right>
      <top/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2060"/>
      </right>
      <top style="thin">
        <color indexed="64"/>
      </top>
      <bottom/>
      <diagonal/>
    </border>
    <border>
      <left style="thin">
        <color indexed="64"/>
      </left>
      <right style="double">
        <color rgb="FF00206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/>
      <bottom style="thin">
        <color indexed="64"/>
      </bottom>
      <diagonal/>
    </border>
    <border>
      <left/>
      <right style="double">
        <color rgb="FF002060"/>
      </right>
      <top style="medium">
        <color indexed="64"/>
      </top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 style="medium">
        <color indexed="64"/>
      </bottom>
      <diagonal/>
    </border>
    <border>
      <left/>
      <right style="double">
        <color rgb="FF002060"/>
      </right>
      <top/>
      <bottom style="thin">
        <color indexed="64"/>
      </bottom>
      <diagonal/>
    </border>
    <border>
      <left/>
      <right style="double">
        <color rgb="FF002060"/>
      </right>
      <top style="thin">
        <color indexed="64"/>
      </top>
      <bottom/>
      <diagonal/>
    </border>
    <border>
      <left style="double">
        <color theme="3" tint="-0.499984740745262"/>
      </left>
      <right style="double">
        <color theme="3" tint="-0.499984740745262"/>
      </right>
      <top style="medium">
        <color indexed="64"/>
      </top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 style="medium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/>
      <bottom style="thin">
        <color indexed="64"/>
      </bottom>
      <diagonal/>
    </border>
    <border>
      <left style="double">
        <color theme="3" tint="-0.499984740745262"/>
      </left>
      <right style="double">
        <color theme="3" tint="-0.499984740745262"/>
      </right>
      <top style="thin">
        <color indexed="64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uble">
        <color rgb="FF00206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/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uble">
        <color rgb="FF002060"/>
      </left>
      <right/>
      <top/>
      <bottom style="medium">
        <color indexed="64"/>
      </bottom>
      <diagonal/>
    </border>
    <border>
      <left style="double">
        <color rgb="FF00206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rgb="FF002060"/>
      </right>
      <top/>
      <bottom style="medium">
        <color indexed="64"/>
      </bottom>
      <diagonal/>
    </border>
    <border>
      <left style="double">
        <color rgb="FF00206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002060"/>
      </left>
      <right style="double">
        <color rgb="FF002060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rgb="FF00206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2060"/>
      </right>
      <top/>
      <bottom/>
      <diagonal/>
    </border>
    <border>
      <left/>
      <right style="double">
        <color rgb="FF002060"/>
      </right>
      <top/>
      <bottom/>
      <diagonal/>
    </border>
    <border>
      <left/>
      <right style="double">
        <color rgb="FF002060"/>
      </right>
      <top/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207">
    <xf numFmtId="0" fontId="0" fillId="0" borderId="0"/>
    <xf numFmtId="0" fontId="2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/>
    <xf numFmtId="0" fontId="13" fillId="0" borderId="0"/>
    <xf numFmtId="0" fontId="1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NumberFormat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166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/>
    <xf numFmtId="0" fontId="70" fillId="0" borderId="0"/>
    <xf numFmtId="172" fontId="71" fillId="0" borderId="0"/>
    <xf numFmtId="0" fontId="72" fillId="0" borderId="0"/>
    <xf numFmtId="172" fontId="73" fillId="0" borderId="0"/>
    <xf numFmtId="9" fontId="71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4" fillId="0" borderId="0"/>
    <xf numFmtId="0" fontId="1" fillId="20" borderId="138" applyNumberFormat="0" applyFont="0" applyAlignment="0" applyProtection="0"/>
    <xf numFmtId="0" fontId="1" fillId="20" borderId="138" applyNumberFormat="0" applyFont="0" applyAlignment="0" applyProtection="0"/>
    <xf numFmtId="0" fontId="1" fillId="20" borderId="13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Font="0" applyFill="0" applyBorder="0" applyAlignment="0" applyProtection="0"/>
    <xf numFmtId="0" fontId="78" fillId="0" borderId="0"/>
    <xf numFmtId="0" fontId="79" fillId="0" borderId="0"/>
  </cellStyleXfs>
  <cellXfs count="1213">
    <xf numFmtId="0" fontId="0" fillId="0" borderId="0" xfId="0"/>
    <xf numFmtId="0" fontId="20" fillId="0" borderId="18" xfId="6" applyFont="1" applyBorder="1" applyAlignment="1">
      <alignment horizontal="center" vertical="center"/>
    </xf>
    <xf numFmtId="0" fontId="20" fillId="0" borderId="19" xfId="6" applyFont="1" applyBorder="1" applyAlignment="1">
      <alignment horizontal="center" vertical="center"/>
    </xf>
    <xf numFmtId="0" fontId="19" fillId="0" borderId="18" xfId="6" applyFont="1" applyBorder="1" applyAlignment="1">
      <alignment horizontal="center" vertical="center"/>
    </xf>
    <xf numFmtId="0" fontId="20" fillId="0" borderId="17" xfId="6" applyFont="1" applyBorder="1" applyAlignment="1">
      <alignment horizontal="center" vertical="center"/>
    </xf>
    <xf numFmtId="9" fontId="18" fillId="0" borderId="11" xfId="162" applyFont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1" fillId="0" borderId="11" xfId="6" applyFont="1" applyBorder="1" applyAlignment="1">
      <alignment horizontal="center"/>
    </xf>
    <xf numFmtId="0" fontId="26" fillId="0" borderId="0" xfId="6" applyFont="1" applyAlignment="1">
      <alignment horizontal="center"/>
    </xf>
    <xf numFmtId="0" fontId="26" fillId="0" borderId="0" xfId="6" applyFont="1"/>
    <xf numFmtId="0" fontId="28" fillId="6" borderId="1" xfId="1" applyFont="1" applyFill="1" applyBorder="1" applyAlignment="1" applyProtection="1">
      <alignment horizontal="center" vertical="center" wrapText="1"/>
      <protection hidden="1"/>
    </xf>
    <xf numFmtId="9" fontId="0" fillId="0" borderId="0" xfId="1594" applyFont="1"/>
    <xf numFmtId="0" fontId="28" fillId="6" borderId="7" xfId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0" fontId="33" fillId="0" borderId="0" xfId="0" applyFont="1"/>
    <xf numFmtId="0" fontId="35" fillId="0" borderId="35" xfId="1" applyFont="1" applyBorder="1" applyAlignment="1" applyProtection="1">
      <alignment horizontal="center" vertical="center" wrapText="1"/>
      <protection hidden="1"/>
    </xf>
    <xf numFmtId="0" fontId="30" fillId="6" borderId="1" xfId="1" applyFont="1" applyFill="1" applyBorder="1" applyAlignment="1" applyProtection="1">
      <alignment horizontal="center" vertical="center" wrapText="1"/>
      <protection hidden="1"/>
    </xf>
    <xf numFmtId="0" fontId="37" fillId="6" borderId="1" xfId="1" applyFont="1" applyFill="1" applyBorder="1" applyAlignment="1" applyProtection="1">
      <alignment horizontal="center" vertical="center" wrapText="1"/>
      <protection hidden="1"/>
    </xf>
    <xf numFmtId="0" fontId="37" fillId="6" borderId="38" xfId="1" applyFont="1" applyFill="1" applyBorder="1" applyAlignment="1" applyProtection="1">
      <alignment horizontal="center" vertical="center" wrapText="1"/>
      <protection hidden="1"/>
    </xf>
    <xf numFmtId="0" fontId="35" fillId="0" borderId="36" xfId="1" applyFont="1" applyBorder="1" applyAlignment="1" applyProtection="1">
      <alignment horizontal="center" vertical="center" wrapText="1"/>
      <protection hidden="1"/>
    </xf>
    <xf numFmtId="0" fontId="37" fillId="6" borderId="5" xfId="1" applyFont="1" applyFill="1" applyBorder="1" applyAlignment="1" applyProtection="1">
      <alignment horizontal="center" vertical="center" wrapText="1"/>
      <protection hidden="1"/>
    </xf>
    <xf numFmtId="3" fontId="33" fillId="0" borderId="0" xfId="1593" applyNumberFormat="1" applyFont="1" applyAlignment="1">
      <alignment horizontal="center" vertical="center"/>
    </xf>
    <xf numFmtId="0" fontId="38" fillId="0" borderId="40" xfId="1" applyFont="1" applyBorder="1" applyAlignment="1" applyProtection="1">
      <alignment vertical="center" wrapText="1"/>
      <protection hidden="1"/>
    </xf>
    <xf numFmtId="0" fontId="38" fillId="6" borderId="8" xfId="1" applyFont="1" applyFill="1" applyBorder="1" applyAlignment="1" applyProtection="1">
      <alignment horizontal="center" vertical="center" wrapText="1"/>
      <protection hidden="1"/>
    </xf>
    <xf numFmtId="0" fontId="39" fillId="6" borderId="58" xfId="1" applyFont="1" applyFill="1" applyBorder="1" applyAlignment="1" applyProtection="1">
      <alignment horizontal="center" vertical="center" wrapText="1"/>
      <protection hidden="1"/>
    </xf>
    <xf numFmtId="9" fontId="33" fillId="0" borderId="0" xfId="1594" applyFont="1"/>
    <xf numFmtId="9" fontId="39" fillId="9" borderId="85" xfId="1594" applyFont="1" applyFill="1" applyBorder="1" applyAlignment="1" applyProtection="1">
      <alignment horizontal="center" vertical="center" wrapText="1"/>
      <protection hidden="1"/>
    </xf>
    <xf numFmtId="0" fontId="12" fillId="2" borderId="25" xfId="6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0" xfId="0"/>
    <xf numFmtId="0" fontId="33" fillId="0" borderId="0" xfId="0" applyFont="1" applyAlignment="1">
      <alignment horizontal="center" vertical="center"/>
    </xf>
    <xf numFmtId="0" fontId="0" fillId="0" borderId="0" xfId="0"/>
    <xf numFmtId="9" fontId="27" fillId="8" borderId="1" xfId="1594" applyFont="1" applyFill="1" applyBorder="1" applyAlignment="1" applyProtection="1">
      <alignment horizontal="center" vertical="center" wrapText="1"/>
      <protection hidden="1"/>
    </xf>
    <xf numFmtId="9" fontId="29" fillId="9" borderId="31" xfId="1594" applyFont="1" applyFill="1" applyBorder="1" applyAlignment="1" applyProtection="1">
      <alignment horizontal="center" vertical="center" wrapText="1"/>
      <protection hidden="1"/>
    </xf>
    <xf numFmtId="9" fontId="27" fillId="9" borderId="32" xfId="1594" applyFont="1" applyFill="1" applyBorder="1" applyAlignment="1" applyProtection="1">
      <alignment horizontal="center" vertical="center" wrapText="1"/>
      <protection hidden="1"/>
    </xf>
    <xf numFmtId="0" fontId="25" fillId="6" borderId="58" xfId="1" applyFont="1" applyFill="1" applyBorder="1" applyAlignment="1" applyProtection="1">
      <alignment horizontal="center" vertical="center" wrapText="1"/>
      <protection hidden="1"/>
    </xf>
    <xf numFmtId="9" fontId="25" fillId="9" borderId="85" xfId="1594" applyFont="1" applyFill="1" applyBorder="1" applyAlignment="1" applyProtection="1">
      <alignment horizontal="center" vertical="center" wrapText="1"/>
      <protection hidden="1"/>
    </xf>
    <xf numFmtId="9" fontId="29" fillId="9" borderId="32" xfId="1594" applyFont="1" applyFill="1" applyBorder="1" applyAlignment="1" applyProtection="1">
      <alignment horizontal="center" vertical="center" wrapText="1"/>
      <protection hidden="1"/>
    </xf>
    <xf numFmtId="9" fontId="27" fillId="9" borderId="95" xfId="1594" applyFont="1" applyFill="1" applyBorder="1" applyAlignment="1" applyProtection="1">
      <alignment horizontal="center" vertical="center" wrapText="1"/>
      <protection hidden="1"/>
    </xf>
    <xf numFmtId="0" fontId="28" fillId="6" borderId="32" xfId="1" applyFont="1" applyFill="1" applyBorder="1" applyAlignment="1" applyProtection="1">
      <alignment horizontal="center" vertical="center" wrapText="1"/>
      <protection hidden="1"/>
    </xf>
    <xf numFmtId="9" fontId="25" fillId="9" borderId="1" xfId="1594" applyFont="1" applyFill="1" applyBorder="1" applyAlignment="1" applyProtection="1">
      <alignment horizontal="center" vertical="center" wrapText="1"/>
      <protection hidden="1"/>
    </xf>
    <xf numFmtId="0" fontId="24" fillId="6" borderId="1" xfId="1" applyFont="1" applyFill="1" applyBorder="1" applyAlignment="1" applyProtection="1">
      <alignment horizontal="center" vertical="center" wrapText="1"/>
      <protection hidden="1"/>
    </xf>
    <xf numFmtId="0" fontId="24" fillId="6" borderId="8" xfId="1" applyFont="1" applyFill="1" applyBorder="1" applyAlignment="1" applyProtection="1">
      <alignment horizontal="center" vertical="center" wrapText="1"/>
      <protection hidden="1"/>
    </xf>
    <xf numFmtId="0" fontId="25" fillId="6" borderId="7" xfId="1" applyFont="1" applyFill="1" applyBorder="1" applyAlignment="1" applyProtection="1">
      <alignment horizontal="center" vertical="center" wrapText="1"/>
      <protection hidden="1"/>
    </xf>
    <xf numFmtId="0" fontId="28" fillId="6" borderId="57" xfId="1" applyFont="1" applyFill="1" applyBorder="1" applyAlignment="1" applyProtection="1">
      <alignment horizontal="center" vertical="center" wrapText="1"/>
      <protection hidden="1"/>
    </xf>
    <xf numFmtId="0" fontId="39" fillId="6" borderId="98" xfId="1" applyFont="1" applyFill="1" applyBorder="1" applyAlignment="1" applyProtection="1">
      <alignment horizontal="center" vertical="center" wrapText="1"/>
      <protection hidden="1"/>
    </xf>
    <xf numFmtId="0" fontId="35" fillId="6" borderId="8" xfId="1" applyFont="1" applyFill="1" applyBorder="1" applyAlignment="1" applyProtection="1">
      <alignment horizontal="center" vertical="center" wrapText="1"/>
      <protection hidden="1"/>
    </xf>
    <xf numFmtId="0" fontId="40" fillId="0" borderId="0" xfId="0" applyFont="1"/>
    <xf numFmtId="0" fontId="41" fillId="6" borderId="8" xfId="1" applyFont="1" applyFill="1" applyBorder="1" applyAlignment="1" applyProtection="1">
      <alignment horizontal="center" vertical="center" wrapText="1"/>
      <protection hidden="1"/>
    </xf>
    <xf numFmtId="0" fontId="41" fillId="0" borderId="40" xfId="1" applyFont="1" applyBorder="1" applyAlignment="1" applyProtection="1">
      <alignment vertical="center" wrapText="1"/>
      <protection hidden="1"/>
    </xf>
    <xf numFmtId="0" fontId="41" fillId="0" borderId="2" xfId="1" applyFont="1" applyBorder="1" applyAlignment="1" applyProtection="1">
      <alignment vertical="center" wrapText="1"/>
      <protection hidden="1"/>
    </xf>
    <xf numFmtId="9" fontId="18" fillId="0" borderId="0" xfId="162" applyFont="1" applyBorder="1" applyAlignment="1">
      <alignment horizontal="center" vertical="center"/>
    </xf>
    <xf numFmtId="0" fontId="0" fillId="0" borderId="0" xfId="0" applyFont="1" applyBorder="1"/>
    <xf numFmtId="9" fontId="18" fillId="0" borderId="30" xfId="162" applyFont="1" applyBorder="1" applyAlignment="1">
      <alignment horizontal="center" vertical="center"/>
    </xf>
    <xf numFmtId="0" fontId="30" fillId="6" borderId="5" xfId="1" applyFont="1" applyFill="1" applyBorder="1" applyAlignment="1" applyProtection="1">
      <alignment horizontal="center" vertical="center" wrapText="1"/>
      <protection hidden="1"/>
    </xf>
    <xf numFmtId="0" fontId="42" fillId="0" borderId="4" xfId="0" applyFont="1" applyBorder="1" applyAlignment="1">
      <alignment horizontal="center" vertical="center" wrapText="1"/>
    </xf>
    <xf numFmtId="0" fontId="33" fillId="4" borderId="0" xfId="0" applyFont="1" applyFill="1"/>
    <xf numFmtId="9" fontId="33" fillId="4" borderId="0" xfId="1594" applyFont="1" applyFill="1"/>
    <xf numFmtId="0" fontId="32" fillId="4" borderId="0" xfId="0" applyFont="1" applyFill="1"/>
    <xf numFmtId="0" fontId="33" fillId="0" borderId="0" xfId="0" applyFont="1" applyBorder="1"/>
    <xf numFmtId="0" fontId="33" fillId="4" borderId="0" xfId="0" applyFont="1" applyFill="1" applyBorder="1"/>
    <xf numFmtId="9" fontId="33" fillId="0" borderId="0" xfId="1594" applyFont="1" applyBorder="1"/>
    <xf numFmtId="3" fontId="33" fillId="0" borderId="0" xfId="1593" applyNumberFormat="1" applyFont="1" applyBorder="1" applyAlignment="1">
      <alignment horizontal="center" vertical="center"/>
    </xf>
    <xf numFmtId="9" fontId="33" fillId="4" borderId="0" xfId="1594" applyFont="1" applyFill="1" applyBorder="1"/>
    <xf numFmtId="0" fontId="35" fillId="0" borderId="0" xfId="6" applyFont="1" applyAlignment="1">
      <alignment horizontal="center" vertical="center"/>
    </xf>
    <xf numFmtId="9" fontId="29" fillId="8" borderId="1" xfId="1594" applyFont="1" applyFill="1" applyBorder="1" applyAlignment="1" applyProtection="1">
      <alignment horizontal="center" vertical="center" wrapText="1"/>
      <protection hidden="1"/>
    </xf>
    <xf numFmtId="3" fontId="33" fillId="4" borderId="0" xfId="1593" applyNumberFormat="1" applyFont="1" applyFill="1" applyAlignment="1">
      <alignment horizontal="center" vertical="center"/>
    </xf>
    <xf numFmtId="3" fontId="33" fillId="4" borderId="0" xfId="1593" applyNumberFormat="1" applyFont="1" applyFill="1" applyBorder="1" applyAlignment="1">
      <alignment horizontal="center" vertical="center"/>
    </xf>
    <xf numFmtId="0" fontId="40" fillId="4" borderId="0" xfId="0" applyFont="1" applyFill="1"/>
    <xf numFmtId="0" fontId="35" fillId="4" borderId="40" xfId="1" applyFont="1" applyFill="1" applyBorder="1" applyAlignment="1" applyProtection="1">
      <alignment horizontal="center" vertical="center" wrapText="1"/>
      <protection hidden="1"/>
    </xf>
    <xf numFmtId="0" fontId="35" fillId="4" borderId="29" xfId="1" applyFont="1" applyFill="1" applyBorder="1" applyAlignment="1" applyProtection="1">
      <alignment horizontal="center" vertical="center" wrapText="1"/>
      <protection hidden="1"/>
    </xf>
    <xf numFmtId="168" fontId="48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45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4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/>
    <xf numFmtId="168" fontId="30" fillId="0" borderId="69" xfId="1" applyNumberFormat="1" applyFont="1" applyFill="1" applyBorder="1" applyAlignment="1" applyProtection="1">
      <alignment horizontal="center" vertical="center" wrapText="1"/>
      <protection hidden="1"/>
    </xf>
    <xf numFmtId="168" fontId="35" fillId="0" borderId="69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0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1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/>
    <xf numFmtId="0" fontId="30" fillId="0" borderId="0" xfId="0" applyFont="1"/>
    <xf numFmtId="170" fontId="0" fillId="0" borderId="0" xfId="1593" applyNumberFormat="1" applyFont="1"/>
    <xf numFmtId="9" fontId="49" fillId="0" borderId="11" xfId="162" applyFont="1" applyBorder="1" applyAlignment="1">
      <alignment horizontal="center" vertical="center"/>
    </xf>
    <xf numFmtId="168" fontId="30" fillId="0" borderId="72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 applyBorder="1"/>
    <xf numFmtId="9" fontId="30" fillId="0" borderId="0" xfId="1594" applyFont="1" applyFill="1"/>
    <xf numFmtId="9" fontId="30" fillId="4" borderId="0" xfId="1594" applyFont="1" applyFill="1"/>
    <xf numFmtId="0" fontId="30" fillId="0" borderId="0" xfId="0" applyFont="1" applyBorder="1"/>
    <xf numFmtId="0" fontId="0" fillId="0" borderId="0" xfId="0"/>
    <xf numFmtId="0" fontId="30" fillId="6" borderId="38" xfId="1" applyFont="1" applyFill="1" applyBorder="1" applyAlignment="1" applyProtection="1">
      <alignment horizontal="center" vertical="center" wrapText="1"/>
      <protection hidden="1"/>
    </xf>
    <xf numFmtId="0" fontId="30" fillId="6" borderId="37" xfId="1" applyFont="1" applyFill="1" applyBorder="1" applyAlignment="1" applyProtection="1">
      <alignment horizontal="center" vertical="center" wrapText="1"/>
      <protection hidden="1"/>
    </xf>
    <xf numFmtId="0" fontId="24" fillId="0" borderId="36" xfId="1" applyFont="1" applyBorder="1" applyAlignment="1" applyProtection="1">
      <alignment horizontal="center" vertical="center" wrapText="1"/>
      <protection hidden="1"/>
    </xf>
    <xf numFmtId="0" fontId="0" fillId="4" borderId="0" xfId="0" applyFill="1"/>
    <xf numFmtId="0" fontId="25" fillId="6" borderId="1" xfId="1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>
      <alignment horizontal="center" vertical="center" wrapText="1"/>
    </xf>
    <xf numFmtId="9" fontId="0" fillId="0" borderId="1" xfId="1594" applyFont="1" applyBorder="1"/>
    <xf numFmtId="9" fontId="34" fillId="10" borderId="1" xfId="1594" applyFont="1" applyFill="1" applyBorder="1" applyAlignment="1">
      <alignment horizontal="center" vertical="center"/>
    </xf>
    <xf numFmtId="169" fontId="0" fillId="10" borderId="0" xfId="1594" applyNumberFormat="1" applyFont="1" applyFill="1"/>
    <xf numFmtId="10" fontId="0" fillId="11" borderId="1" xfId="1594" applyNumberFormat="1" applyFont="1" applyFill="1" applyBorder="1"/>
    <xf numFmtId="0" fontId="39" fillId="2" borderId="58" xfId="1" applyFont="1" applyFill="1" applyBorder="1" applyAlignment="1" applyProtection="1">
      <alignment horizontal="center" vertical="center" wrapText="1"/>
      <protection hidden="1"/>
    </xf>
    <xf numFmtId="0" fontId="52" fillId="0" borderId="11" xfId="0" applyFont="1" applyBorder="1" applyAlignment="1">
      <alignment horizontal="center" vertical="center"/>
    </xf>
    <xf numFmtId="3" fontId="30" fillId="0" borderId="67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65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66" xfId="1" applyNumberFormat="1" applyFont="1" applyFill="1" applyBorder="1" applyAlignment="1" applyProtection="1">
      <alignment horizontal="center" vertical="center" wrapText="1"/>
      <protection hidden="1"/>
    </xf>
    <xf numFmtId="0" fontId="26" fillId="4" borderId="0" xfId="6" applyFont="1" applyFill="1"/>
    <xf numFmtId="0" fontId="51" fillId="4" borderId="0" xfId="0" applyFont="1" applyFill="1" applyBorder="1" applyAlignment="1">
      <alignment horizontal="center"/>
    </xf>
    <xf numFmtId="9" fontId="53" fillId="0" borderId="0" xfId="1594" applyFont="1" applyFill="1"/>
    <xf numFmtId="0" fontId="26" fillId="0" borderId="24" xfId="6" applyFont="1" applyBorder="1" applyAlignment="1">
      <alignment horizontal="center"/>
    </xf>
    <xf numFmtId="0" fontId="26" fillId="0" borderId="24" xfId="6" applyFont="1" applyBorder="1" applyAlignment="1"/>
    <xf numFmtId="0" fontId="26" fillId="0" borderId="13" xfId="6" applyFont="1" applyBorder="1" applyAlignment="1"/>
    <xf numFmtId="0" fontId="26" fillId="0" borderId="30" xfId="6" applyFont="1" applyBorder="1" applyAlignment="1"/>
    <xf numFmtId="0" fontId="24" fillId="0" borderId="36" xfId="1" applyFont="1" applyBorder="1" applyAlignment="1" applyProtection="1">
      <alignment horizontal="center" vertical="center" wrapText="1"/>
      <protection hidden="1"/>
    </xf>
    <xf numFmtId="0" fontId="30" fillId="6" borderId="37" xfId="1" applyFont="1" applyFill="1" applyBorder="1" applyAlignment="1" applyProtection="1">
      <alignment horizontal="center" vertical="center" wrapText="1"/>
      <protection hidden="1"/>
    </xf>
    <xf numFmtId="0" fontId="41" fillId="0" borderId="1" xfId="1" applyFont="1" applyBorder="1" applyAlignment="1" applyProtection="1">
      <alignment vertical="center" wrapText="1"/>
      <protection hidden="1"/>
    </xf>
    <xf numFmtId="0" fontId="30" fillId="6" borderId="39" xfId="1" applyFont="1" applyFill="1" applyBorder="1" applyAlignment="1" applyProtection="1">
      <alignment horizontal="center" vertical="center" wrapText="1"/>
      <protection hidden="1"/>
    </xf>
    <xf numFmtId="10" fontId="0" fillId="0" borderId="0" xfId="1594" applyNumberFormat="1" applyFont="1" applyFill="1"/>
    <xf numFmtId="0" fontId="38" fillId="6" borderId="8" xfId="1" applyFont="1" applyFill="1" applyBorder="1" applyAlignment="1" applyProtection="1">
      <alignment horizontal="center" vertical="center" wrapText="1"/>
      <protection hidden="1"/>
    </xf>
    <xf numFmtId="9" fontId="39" fillId="6" borderId="85" xfId="1594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9" fontId="33" fillId="0" borderId="0" xfId="1594" applyFont="1"/>
    <xf numFmtId="9" fontId="30" fillId="9" borderId="86" xfId="1594" applyFont="1" applyFill="1" applyBorder="1" applyAlignment="1" applyProtection="1">
      <alignment horizontal="center" vertical="center" wrapText="1"/>
      <protection hidden="1"/>
    </xf>
    <xf numFmtId="0" fontId="33" fillId="4" borderId="0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1" applyFont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5" fillId="6" borderId="110" xfId="1" applyFont="1" applyFill="1" applyBorder="1" applyAlignment="1" applyProtection="1">
      <alignment horizontal="center" vertical="center" wrapText="1"/>
      <protection hidden="1"/>
    </xf>
    <xf numFmtId="0" fontId="30" fillId="6" borderId="38" xfId="1" applyFont="1" applyFill="1" applyBorder="1" applyAlignment="1" applyProtection="1">
      <alignment horizontal="center" vertical="center" wrapText="1"/>
      <protection hidden="1"/>
    </xf>
    <xf numFmtId="0" fontId="30" fillId="6" borderId="37" xfId="1" applyFont="1" applyFill="1" applyBorder="1" applyAlignment="1" applyProtection="1">
      <alignment horizontal="center" vertical="center" wrapText="1"/>
      <protection hidden="1"/>
    </xf>
    <xf numFmtId="0" fontId="30" fillId="4" borderId="0" xfId="0" applyNumberFormat="1" applyFont="1" applyFill="1" applyBorder="1" applyAlignment="1"/>
    <xf numFmtId="9" fontId="30" fillId="4" borderId="0" xfId="1594" applyFont="1" applyFill="1" applyBorder="1"/>
    <xf numFmtId="0" fontId="50" fillId="6" borderId="99" xfId="1" applyFont="1" applyFill="1" applyBorder="1" applyAlignment="1" applyProtection="1">
      <alignment horizontal="center" vertical="center" wrapText="1"/>
      <protection hidden="1"/>
    </xf>
    <xf numFmtId="9" fontId="18" fillId="12" borderId="11" xfId="162" applyFont="1" applyFill="1" applyBorder="1" applyAlignment="1">
      <alignment horizontal="center" vertical="center"/>
    </xf>
    <xf numFmtId="9" fontId="18" fillId="16" borderId="30" xfId="162" applyFont="1" applyFill="1" applyBorder="1" applyAlignment="1">
      <alignment horizontal="center" vertical="center"/>
    </xf>
    <xf numFmtId="0" fontId="38" fillId="4" borderId="25" xfId="1" applyFont="1" applyFill="1" applyBorder="1" applyAlignment="1" applyProtection="1">
      <alignment vertical="center" wrapText="1"/>
      <protection hidden="1"/>
    </xf>
    <xf numFmtId="0" fontId="24" fillId="0" borderId="36" xfId="1" applyFont="1" applyBorder="1" applyAlignment="1" applyProtection="1">
      <alignment horizontal="center" vertical="center" wrapText="1"/>
      <protection hidden="1"/>
    </xf>
    <xf numFmtId="168" fontId="30" fillId="0" borderId="44" xfId="1" applyNumberFormat="1" applyFont="1" applyFill="1" applyBorder="1" applyAlignment="1" applyProtection="1">
      <alignment horizontal="center" vertical="center" wrapText="1"/>
      <protection hidden="1"/>
    </xf>
    <xf numFmtId="9" fontId="25" fillId="17" borderId="1" xfId="1594" applyFont="1" applyFill="1" applyBorder="1" applyAlignment="1" applyProtection="1">
      <alignment horizontal="center" vertical="center" wrapText="1"/>
      <protection hidden="1"/>
    </xf>
    <xf numFmtId="168" fontId="30" fillId="0" borderId="32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60" fillId="6" borderId="1" xfId="0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61" fillId="6" borderId="32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9" fontId="30" fillId="6" borderId="86" xfId="1594" applyFont="1" applyFill="1" applyBorder="1" applyAlignment="1" applyProtection="1">
      <alignment horizontal="center" vertical="center" wrapText="1"/>
      <protection hidden="1"/>
    </xf>
    <xf numFmtId="0" fontId="50" fillId="6" borderId="100" xfId="1" applyFont="1" applyFill="1" applyBorder="1" applyAlignment="1" applyProtection="1">
      <alignment horizontal="center" vertical="center" wrapText="1"/>
      <protection hidden="1"/>
    </xf>
    <xf numFmtId="0" fontId="50" fillId="9" borderId="100" xfId="1" applyFont="1" applyFill="1" applyBorder="1" applyAlignment="1" applyProtection="1">
      <alignment horizontal="center" vertical="center" wrapText="1"/>
      <protection hidden="1"/>
    </xf>
    <xf numFmtId="168" fontId="30" fillId="0" borderId="68" xfId="1" applyNumberFormat="1" applyFont="1" applyFill="1" applyBorder="1" applyAlignment="1" applyProtection="1">
      <alignment horizontal="center" vertical="center" wrapText="1"/>
      <protection hidden="1"/>
    </xf>
    <xf numFmtId="9" fontId="30" fillId="0" borderId="0" xfId="1594" applyFont="1" applyBorder="1"/>
    <xf numFmtId="9" fontId="30" fillId="0" borderId="0" xfId="1594" applyFont="1"/>
    <xf numFmtId="9" fontId="30" fillId="2" borderId="86" xfId="1594" applyFont="1" applyFill="1" applyBorder="1" applyAlignment="1" applyProtection="1">
      <alignment horizontal="center" vertical="center" wrapText="1"/>
      <protection hidden="1"/>
    </xf>
    <xf numFmtId="9" fontId="30" fillId="6" borderId="87" xfId="1594" applyFont="1" applyFill="1" applyBorder="1" applyAlignment="1" applyProtection="1">
      <alignment horizontal="center" vertical="center" wrapText="1"/>
      <protection hidden="1"/>
    </xf>
    <xf numFmtId="168" fontId="35" fillId="0" borderId="72" xfId="1" applyNumberFormat="1" applyFont="1" applyFill="1" applyBorder="1" applyAlignment="1" applyProtection="1">
      <alignment horizontal="center" vertical="center" wrapText="1"/>
      <protection hidden="1"/>
    </xf>
    <xf numFmtId="9" fontId="30" fillId="15" borderId="87" xfId="1594" applyFont="1" applyFill="1" applyBorder="1" applyAlignment="1" applyProtection="1">
      <alignment horizontal="center" vertical="center" wrapText="1"/>
      <protection hidden="1"/>
    </xf>
    <xf numFmtId="9" fontId="29" fillId="15" borderId="1" xfId="1594" applyFont="1" applyFill="1" applyBorder="1" applyAlignment="1" applyProtection="1">
      <alignment horizontal="center" vertical="center" wrapText="1"/>
      <protection hidden="1"/>
    </xf>
    <xf numFmtId="0" fontId="30" fillId="6" borderId="38" xfId="1" applyFont="1" applyFill="1" applyBorder="1" applyAlignment="1" applyProtection="1">
      <alignment horizontal="center" vertical="center" wrapText="1"/>
      <protection hidden="1"/>
    </xf>
    <xf numFmtId="0" fontId="30" fillId="6" borderId="37" xfId="1" applyFont="1" applyFill="1" applyBorder="1" applyAlignment="1" applyProtection="1">
      <alignment horizontal="center" vertical="center" wrapText="1"/>
      <protection hidden="1"/>
    </xf>
    <xf numFmtId="9" fontId="18" fillId="16" borderId="0" xfId="162" applyFont="1" applyFill="1" applyBorder="1" applyAlignment="1">
      <alignment horizontal="center" vertical="center"/>
    </xf>
    <xf numFmtId="0" fontId="64" fillId="6" borderId="1" xfId="1" applyFont="1" applyFill="1" applyBorder="1" applyAlignment="1" applyProtection="1">
      <alignment horizontal="center" vertical="center" wrapText="1"/>
      <protection hidden="1"/>
    </xf>
    <xf numFmtId="0" fontId="30" fillId="6" borderId="37" xfId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9" fontId="30" fillId="17" borderId="37" xfId="1594" applyFont="1" applyFill="1" applyBorder="1" applyAlignment="1" applyProtection="1">
      <alignment horizontal="center" vertical="center" wrapText="1"/>
      <protection hidden="1"/>
    </xf>
    <xf numFmtId="9" fontId="30" fillId="17" borderId="1" xfId="1594" applyFont="1" applyFill="1" applyBorder="1" applyAlignment="1" applyProtection="1">
      <alignment horizontal="center" vertical="center" wrapText="1"/>
      <protection hidden="1"/>
    </xf>
    <xf numFmtId="9" fontId="30" fillId="17" borderId="5" xfId="1594" applyFont="1" applyFill="1" applyBorder="1" applyAlignment="1" applyProtection="1">
      <alignment horizontal="center" vertical="center" wrapText="1"/>
      <protection hidden="1"/>
    </xf>
    <xf numFmtId="168" fontId="30" fillId="0" borderId="95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86" xfId="1594" applyFont="1" applyFill="1" applyBorder="1" applyAlignment="1" applyProtection="1">
      <alignment horizontal="center" vertical="center" wrapText="1"/>
      <protection hidden="1"/>
    </xf>
    <xf numFmtId="0" fontId="38" fillId="19" borderId="8" xfId="1" applyFont="1" applyFill="1" applyBorder="1" applyAlignment="1" applyProtection="1">
      <alignment horizontal="center" vertical="center" wrapText="1"/>
      <protection hidden="1"/>
    </xf>
    <xf numFmtId="9" fontId="30" fillId="19" borderId="87" xfId="1594" applyFont="1" applyFill="1" applyBorder="1" applyAlignment="1" applyProtection="1">
      <alignment horizontal="center" vertical="center" wrapText="1"/>
      <protection hidden="1"/>
    </xf>
    <xf numFmtId="169" fontId="58" fillId="19" borderId="32" xfId="162" applyNumberFormat="1" applyFont="1" applyFill="1" applyBorder="1" applyAlignment="1">
      <alignment horizontal="center" vertical="center"/>
    </xf>
    <xf numFmtId="0" fontId="41" fillId="19" borderId="8" xfId="1" applyFont="1" applyFill="1" applyBorder="1" applyAlignment="1" applyProtection="1">
      <alignment horizontal="center" vertical="center" wrapText="1"/>
      <protection hidden="1"/>
    </xf>
    <xf numFmtId="9" fontId="30" fillId="19" borderId="103" xfId="1594" applyFont="1" applyFill="1" applyBorder="1" applyAlignment="1" applyProtection="1">
      <alignment horizontal="center" vertical="center" wrapText="1"/>
      <protection hidden="1"/>
    </xf>
    <xf numFmtId="9" fontId="30" fillId="19" borderId="104" xfId="1594" applyFont="1" applyFill="1" applyBorder="1" applyAlignment="1" applyProtection="1">
      <alignment horizontal="center" vertical="center" wrapText="1"/>
      <protection hidden="1"/>
    </xf>
    <xf numFmtId="169" fontId="30" fillId="19" borderId="104" xfId="1594" applyNumberFormat="1" applyFont="1" applyFill="1" applyBorder="1" applyAlignment="1" applyProtection="1">
      <alignment horizontal="center" vertical="center" wrapText="1"/>
      <protection hidden="1"/>
    </xf>
    <xf numFmtId="10" fontId="0" fillId="0" borderId="0" xfId="1594" applyNumberFormat="1" applyFont="1"/>
    <xf numFmtId="170" fontId="0" fillId="0" borderId="0" xfId="1593" applyNumberFormat="1" applyFont="1" applyAlignment="1">
      <alignment vertical="center"/>
    </xf>
    <xf numFmtId="169" fontId="4" fillId="19" borderId="1" xfId="162" applyNumberFormat="1" applyFont="1" applyFill="1" applyBorder="1" applyAlignment="1">
      <alignment horizontal="center" vertical="center"/>
    </xf>
    <xf numFmtId="3" fontId="30" fillId="0" borderId="32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37" xfId="1" applyNumberFormat="1" applyFont="1" applyFill="1" applyBorder="1" applyAlignment="1" applyProtection="1">
      <alignment horizontal="center" vertical="center" wrapText="1"/>
      <protection hidden="1"/>
    </xf>
    <xf numFmtId="171" fontId="0" fillId="0" borderId="0" xfId="1594" applyNumberFormat="1" applyFont="1"/>
    <xf numFmtId="9" fontId="30" fillId="18" borderId="86" xfId="1594" applyFont="1" applyFill="1" applyBorder="1" applyAlignment="1" applyProtection="1">
      <alignment horizontal="center" vertical="center" wrapText="1"/>
      <protection hidden="1"/>
    </xf>
    <xf numFmtId="3" fontId="30" fillId="0" borderId="44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32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42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33" xfId="1593" applyNumberFormat="1" applyFont="1" applyFill="1" applyBorder="1" applyAlignment="1" applyProtection="1">
      <alignment horizontal="center" vertical="center" wrapText="1"/>
      <protection hidden="1"/>
    </xf>
    <xf numFmtId="9" fontId="30" fillId="0" borderId="116" xfId="1" applyNumberFormat="1" applyFont="1" applyFill="1" applyBorder="1" applyAlignment="1" applyProtection="1">
      <alignment horizontal="center" vertical="center" wrapText="1"/>
      <protection hidden="1"/>
    </xf>
    <xf numFmtId="9" fontId="30" fillId="0" borderId="3" xfId="1" applyNumberFormat="1" applyFont="1" applyFill="1" applyBorder="1" applyAlignment="1" applyProtection="1">
      <alignment horizontal="center" vertical="center" wrapText="1"/>
      <protection hidden="1"/>
    </xf>
    <xf numFmtId="9" fontId="30" fillId="0" borderId="118" xfId="1" applyNumberFormat="1" applyFont="1" applyFill="1" applyBorder="1" applyAlignment="1" applyProtection="1">
      <alignment horizontal="center" vertical="center" wrapText="1"/>
      <protection hidden="1"/>
    </xf>
    <xf numFmtId="9" fontId="30" fillId="0" borderId="6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95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31" xfId="1593" applyNumberFormat="1" applyFont="1" applyFill="1" applyBorder="1" applyAlignment="1" applyProtection="1">
      <alignment horizontal="center" vertical="center" wrapText="1"/>
      <protection hidden="1"/>
    </xf>
    <xf numFmtId="9" fontId="30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1" fillId="0" borderId="35" xfId="1" applyFont="1" applyBorder="1" applyAlignment="1" applyProtection="1">
      <alignment vertical="center" wrapText="1"/>
      <protection hidden="1"/>
    </xf>
    <xf numFmtId="169" fontId="54" fillId="19" borderId="86" xfId="1594" applyNumberFormat="1" applyFont="1" applyFill="1" applyBorder="1" applyAlignment="1" applyProtection="1">
      <alignment horizontal="center" vertical="center" wrapText="1"/>
      <protection hidden="1"/>
    </xf>
    <xf numFmtId="0" fontId="30" fillId="33" borderId="0" xfId="0" applyFont="1" applyFill="1" applyBorder="1"/>
    <xf numFmtId="0" fontId="30" fillId="33" borderId="0" xfId="0" applyFont="1" applyFill="1"/>
    <xf numFmtId="0" fontId="35" fillId="33" borderId="13" xfId="1" applyFont="1" applyFill="1" applyBorder="1" applyAlignment="1" applyProtection="1">
      <alignment horizontal="center" vertical="center" wrapText="1"/>
      <protection hidden="1"/>
    </xf>
    <xf numFmtId="0" fontId="4" fillId="4" borderId="0" xfId="6" applyFill="1" applyAlignment="1">
      <alignment horizontal="center" vertical="center"/>
    </xf>
    <xf numFmtId="9" fontId="67" fillId="4" borderId="11" xfId="1602" applyFont="1" applyFill="1" applyBorder="1" applyAlignment="1">
      <alignment horizontal="center" vertical="center"/>
    </xf>
    <xf numFmtId="0" fontId="59" fillId="4" borderId="36" xfId="1" applyFont="1" applyFill="1" applyBorder="1" applyAlignment="1" applyProtection="1">
      <alignment horizontal="center" vertical="center" wrapText="1"/>
      <protection hidden="1"/>
    </xf>
    <xf numFmtId="0" fontId="30" fillId="0" borderId="0" xfId="1" quotePrefix="1" applyFont="1" applyBorder="1" applyAlignment="1" applyProtection="1">
      <alignment horizontal="left" vertical="center" wrapText="1"/>
      <protection hidden="1"/>
    </xf>
    <xf numFmtId="168" fontId="30" fillId="0" borderId="0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35" xfId="1" applyNumberFormat="1" applyFont="1" applyFill="1" applyBorder="1" applyAlignment="1" applyProtection="1">
      <alignment horizontal="center" vertical="center" wrapText="1"/>
      <protection hidden="1"/>
    </xf>
    <xf numFmtId="0" fontId="30" fillId="2" borderId="0" xfId="0" applyFont="1" applyFill="1"/>
    <xf numFmtId="0" fontId="30" fillId="2" borderId="0" xfId="0" applyFont="1" applyFill="1" applyBorder="1"/>
    <xf numFmtId="0" fontId="59" fillId="4" borderId="0" xfId="1" applyFont="1" applyFill="1" applyBorder="1" applyAlignment="1" applyProtection="1">
      <alignment horizontal="center" vertical="center" wrapText="1"/>
      <protection hidden="1"/>
    </xf>
    <xf numFmtId="3" fontId="30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41" fillId="2" borderId="8" xfId="1" applyFont="1" applyFill="1" applyBorder="1" applyAlignment="1" applyProtection="1">
      <alignment horizontal="center" vertical="center" wrapText="1"/>
      <protection hidden="1"/>
    </xf>
    <xf numFmtId="0" fontId="57" fillId="4" borderId="0" xfId="1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0" fontId="35" fillId="4" borderId="25" xfId="1" applyFont="1" applyFill="1" applyBorder="1" applyAlignment="1" applyProtection="1">
      <alignment horizontal="center" vertical="center" wrapText="1"/>
      <protection hidden="1"/>
    </xf>
    <xf numFmtId="3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6" fillId="0" borderId="11" xfId="0" applyFont="1" applyBorder="1" applyAlignment="1">
      <alignment horizontal="center" vertical="center"/>
    </xf>
    <xf numFmtId="0" fontId="77" fillId="4" borderId="0" xfId="6" applyFont="1" applyFill="1"/>
    <xf numFmtId="0" fontId="38" fillId="19" borderId="25" xfId="1" applyFont="1" applyFill="1" applyBorder="1" applyAlignment="1" applyProtection="1">
      <alignment horizontal="center" vertical="center" wrapText="1"/>
      <protection hidden="1"/>
    </xf>
    <xf numFmtId="9" fontId="33" fillId="19" borderId="0" xfId="1594" applyFont="1" applyFill="1"/>
    <xf numFmtId="9" fontId="39" fillId="19" borderId="85" xfId="1594" applyFont="1" applyFill="1" applyBorder="1" applyAlignment="1" applyProtection="1">
      <alignment horizontal="center" vertical="center" wrapText="1"/>
      <protection hidden="1"/>
    </xf>
    <xf numFmtId="169" fontId="60" fillId="19" borderId="37" xfId="1594" applyNumberFormat="1" applyFont="1" applyFill="1" applyBorder="1" applyAlignment="1">
      <alignment horizontal="center" vertical="center"/>
    </xf>
    <xf numFmtId="0" fontId="33" fillId="6" borderId="0" xfId="0" applyFont="1" applyFill="1"/>
    <xf numFmtId="0" fontId="33" fillId="2" borderId="0" xfId="0" applyFont="1" applyFill="1"/>
    <xf numFmtId="0" fontId="50" fillId="2" borderId="32" xfId="1" applyFont="1" applyFill="1" applyBorder="1" applyAlignment="1" applyProtection="1">
      <alignment horizontal="center" vertical="center" wrapText="1"/>
      <protection hidden="1"/>
    </xf>
    <xf numFmtId="0" fontId="63" fillId="2" borderId="32" xfId="1" applyFont="1" applyFill="1" applyBorder="1" applyAlignment="1" applyProtection="1">
      <alignment horizontal="center" vertical="center" wrapText="1"/>
      <protection hidden="1"/>
    </xf>
    <xf numFmtId="0" fontId="50" fillId="2" borderId="33" xfId="1" applyFont="1" applyFill="1" applyBorder="1" applyAlignment="1" applyProtection="1">
      <alignment horizontal="center" vertical="center" wrapText="1"/>
      <protection hidden="1"/>
    </xf>
    <xf numFmtId="0" fontId="33" fillId="34" borderId="0" xfId="0" applyFont="1" applyFill="1"/>
    <xf numFmtId="0" fontId="50" fillId="2" borderId="31" xfId="1" applyFont="1" applyFill="1" applyBorder="1" applyAlignment="1" applyProtection="1">
      <alignment horizontal="center" vertical="center" wrapText="1"/>
      <protection hidden="1"/>
    </xf>
    <xf numFmtId="170" fontId="35" fillId="2" borderId="1" xfId="1593" applyNumberFormat="1" applyFont="1" applyFill="1" applyBorder="1" applyAlignment="1" applyProtection="1">
      <alignment horizontal="center" vertical="center" wrapText="1"/>
      <protection hidden="1"/>
    </xf>
    <xf numFmtId="170" fontId="33" fillId="2" borderId="0" xfId="1593" applyNumberFormat="1" applyFont="1" applyFill="1" applyAlignment="1">
      <alignment horizontal="center" vertical="center"/>
    </xf>
    <xf numFmtId="9" fontId="0" fillId="19" borderId="1" xfId="1594" applyFont="1" applyFill="1" applyBorder="1" applyAlignment="1">
      <alignment horizontal="center" vertical="center"/>
    </xf>
    <xf numFmtId="9" fontId="0" fillId="19" borderId="0" xfId="1594" applyFont="1" applyFill="1" applyAlignment="1">
      <alignment horizontal="center" vertical="center"/>
    </xf>
    <xf numFmtId="169" fontId="60" fillId="19" borderId="1" xfId="1594" applyNumberFormat="1" applyFont="1" applyFill="1" applyBorder="1" applyAlignment="1">
      <alignment horizontal="center" vertical="center"/>
    </xf>
    <xf numFmtId="0" fontId="12" fillId="19" borderId="20" xfId="6" applyFont="1" applyFill="1" applyBorder="1" applyAlignment="1">
      <alignment horizontal="center" vertical="center" wrapText="1"/>
    </xf>
    <xf numFmtId="0" fontId="27" fillId="19" borderId="0" xfId="0" applyFont="1" applyFill="1"/>
    <xf numFmtId="9" fontId="54" fillId="19" borderId="86" xfId="1594" applyFont="1" applyFill="1" applyBorder="1" applyAlignment="1" applyProtection="1">
      <alignment horizontal="center" vertical="center" wrapText="1"/>
      <protection hidden="1"/>
    </xf>
    <xf numFmtId="169" fontId="39" fillId="19" borderId="85" xfId="1594" applyNumberFormat="1" applyFont="1" applyFill="1" applyBorder="1" applyAlignment="1" applyProtection="1">
      <alignment horizontal="center" vertical="center" wrapText="1"/>
      <protection hidden="1"/>
    </xf>
    <xf numFmtId="169" fontId="33" fillId="19" borderId="0" xfId="1594" applyNumberFormat="1" applyFont="1" applyFill="1"/>
    <xf numFmtId="0" fontId="47" fillId="34" borderId="58" xfId="1" applyFont="1" applyFill="1" applyBorder="1" applyAlignment="1" applyProtection="1">
      <alignment horizontal="center" vertical="center" wrapText="1"/>
      <protection hidden="1"/>
    </xf>
    <xf numFmtId="0" fontId="50" fillId="2" borderId="95" xfId="1" applyFont="1" applyFill="1" applyBorder="1" applyAlignment="1" applyProtection="1">
      <alignment horizontal="center" vertical="center" wrapText="1"/>
      <protection hidden="1"/>
    </xf>
    <xf numFmtId="9" fontId="30" fillId="2" borderId="0" xfId="1594" applyFont="1" applyFill="1" applyBorder="1"/>
    <xf numFmtId="9" fontId="25" fillId="19" borderId="7" xfId="1594" applyFont="1" applyFill="1" applyBorder="1" applyAlignment="1" applyProtection="1">
      <alignment horizontal="center" vertical="center" wrapText="1"/>
      <protection hidden="1"/>
    </xf>
    <xf numFmtId="9" fontId="29" fillId="19" borderId="57" xfId="1594" applyFont="1" applyFill="1" applyBorder="1" applyAlignment="1" applyProtection="1">
      <alignment horizontal="center" vertical="center" wrapText="1"/>
      <protection hidden="1"/>
    </xf>
    <xf numFmtId="0" fontId="0" fillId="19" borderId="0" xfId="0" applyFill="1"/>
    <xf numFmtId="168" fontId="45" fillId="6" borderId="96" xfId="1" applyNumberFormat="1" applyFont="1" applyFill="1" applyBorder="1" applyAlignment="1" applyProtection="1">
      <alignment horizontal="center" vertical="center" wrapText="1"/>
      <protection hidden="1"/>
    </xf>
    <xf numFmtId="0" fontId="0" fillId="6" borderId="0" xfId="0" applyFill="1"/>
    <xf numFmtId="170" fontId="30" fillId="2" borderId="0" xfId="1593" applyNumberFormat="1" applyFont="1" applyFill="1"/>
    <xf numFmtId="3" fontId="30" fillId="2" borderId="91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131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44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95" xfId="1" applyNumberFormat="1" applyFont="1" applyFill="1" applyBorder="1" applyAlignment="1" applyProtection="1">
      <alignment horizontal="center" vertical="center" wrapText="1"/>
      <protection hidden="1"/>
    </xf>
    <xf numFmtId="0" fontId="30" fillId="36" borderId="0" xfId="0" applyFont="1" applyFill="1"/>
    <xf numFmtId="3" fontId="30" fillId="36" borderId="57" xfId="1" applyNumberFormat="1" applyFont="1" applyFill="1" applyBorder="1" applyAlignment="1" applyProtection="1">
      <alignment horizontal="center" vertical="center" wrapText="1"/>
      <protection hidden="1"/>
    </xf>
    <xf numFmtId="168" fontId="35" fillId="0" borderId="32" xfId="1" applyNumberFormat="1" applyFont="1" applyFill="1" applyBorder="1" applyAlignment="1" applyProtection="1">
      <alignment horizontal="center" vertical="center" wrapText="1"/>
      <protection hidden="1"/>
    </xf>
    <xf numFmtId="3" fontId="35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38" xfId="1" applyNumberFormat="1" applyFont="1" applyFill="1" applyBorder="1" applyAlignment="1" applyProtection="1">
      <alignment horizontal="center" vertical="center" wrapText="1"/>
      <protection hidden="1"/>
    </xf>
    <xf numFmtId="9" fontId="39" fillId="19" borderId="102" xfId="1594" applyFont="1" applyFill="1" applyBorder="1" applyAlignment="1" applyProtection="1">
      <alignment horizontal="center" vertical="center" wrapText="1"/>
      <protection hidden="1"/>
    </xf>
    <xf numFmtId="9" fontId="46" fillId="19" borderId="103" xfId="1594" applyFont="1" applyFill="1" applyBorder="1" applyAlignment="1" applyProtection="1">
      <alignment horizontal="center" vertical="center" wrapText="1"/>
      <protection hidden="1"/>
    </xf>
    <xf numFmtId="9" fontId="46" fillId="19" borderId="105" xfId="1594" applyFont="1" applyFill="1" applyBorder="1" applyAlignment="1" applyProtection="1">
      <alignment horizontal="center" vertical="center" wrapText="1"/>
      <protection hidden="1"/>
    </xf>
    <xf numFmtId="9" fontId="30" fillId="19" borderId="105" xfId="1594" applyFont="1" applyFill="1" applyBorder="1" applyAlignment="1" applyProtection="1">
      <alignment horizontal="center" vertical="center" wrapText="1"/>
      <protection hidden="1"/>
    </xf>
    <xf numFmtId="9" fontId="54" fillId="19" borderId="122" xfId="1594" applyFont="1" applyFill="1" applyBorder="1" applyAlignment="1" applyProtection="1">
      <alignment horizontal="center" vertical="center" wrapText="1"/>
      <protection hidden="1"/>
    </xf>
    <xf numFmtId="9" fontId="54" fillId="19" borderId="106" xfId="1594" applyFont="1" applyFill="1" applyBorder="1" applyAlignment="1" applyProtection="1">
      <alignment horizontal="center" vertical="center" wrapText="1"/>
      <protection hidden="1"/>
    </xf>
    <xf numFmtId="169" fontId="30" fillId="19" borderId="103" xfId="1594" applyNumberFormat="1" applyFont="1" applyFill="1" applyBorder="1" applyAlignment="1" applyProtection="1">
      <alignment horizontal="center" vertical="center" wrapText="1"/>
      <protection hidden="1"/>
    </xf>
    <xf numFmtId="9" fontId="30" fillId="19" borderId="106" xfId="1594" applyFont="1" applyFill="1" applyBorder="1" applyAlignment="1" applyProtection="1">
      <alignment horizontal="center" vertical="center" wrapText="1"/>
      <protection hidden="1"/>
    </xf>
    <xf numFmtId="0" fontId="46" fillId="2" borderId="44" xfId="1" applyFont="1" applyFill="1" applyBorder="1" applyAlignment="1" applyProtection="1">
      <alignment horizontal="center" vertical="center" wrapText="1"/>
      <protection hidden="1"/>
    </xf>
    <xf numFmtId="0" fontId="46" fillId="2" borderId="93" xfId="1" applyFont="1" applyFill="1" applyBorder="1" applyAlignment="1" applyProtection="1">
      <alignment horizontal="center" vertical="center" wrapText="1"/>
      <protection hidden="1"/>
    </xf>
    <xf numFmtId="0" fontId="46" fillId="2" borderId="33" xfId="1" applyFont="1" applyFill="1" applyBorder="1" applyAlignment="1" applyProtection="1">
      <alignment horizontal="center" vertical="center" wrapText="1"/>
      <protection hidden="1"/>
    </xf>
    <xf numFmtId="168" fontId="30" fillId="0" borderId="31" xfId="1" applyNumberFormat="1" applyFont="1" applyFill="1" applyBorder="1" applyAlignment="1" applyProtection="1">
      <alignment horizontal="center" vertical="center" wrapText="1"/>
      <protection hidden="1"/>
    </xf>
    <xf numFmtId="0" fontId="82" fillId="2" borderId="44" xfId="1" applyFont="1" applyFill="1" applyBorder="1" applyAlignment="1" applyProtection="1">
      <alignment horizontal="center" vertical="center" wrapText="1"/>
      <protection hidden="1"/>
    </xf>
    <xf numFmtId="0" fontId="82" fillId="2" borderId="32" xfId="1" applyFont="1" applyFill="1" applyBorder="1" applyAlignment="1" applyProtection="1">
      <alignment horizontal="center" vertical="center" wrapText="1"/>
      <protection hidden="1"/>
    </xf>
    <xf numFmtId="0" fontId="82" fillId="2" borderId="42" xfId="1" applyFont="1" applyFill="1" applyBorder="1" applyAlignment="1" applyProtection="1">
      <alignment horizontal="center" vertical="center" wrapText="1"/>
      <protection hidden="1"/>
    </xf>
    <xf numFmtId="168" fontId="84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85" fillId="0" borderId="34" xfId="1" applyNumberFormat="1" applyFont="1" applyFill="1" applyBorder="1" applyAlignment="1" applyProtection="1">
      <alignment horizontal="center" vertical="center" wrapText="1"/>
      <protection hidden="1"/>
    </xf>
    <xf numFmtId="168" fontId="8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2" fillId="6" borderId="99" xfId="1" applyFont="1" applyFill="1" applyBorder="1" applyAlignment="1" applyProtection="1">
      <alignment horizontal="center" vertical="center" wrapText="1"/>
      <protection hidden="1"/>
    </xf>
    <xf numFmtId="0" fontId="82" fillId="0" borderId="99" xfId="1" applyFont="1" applyFill="1" applyBorder="1" applyAlignment="1" applyProtection="1">
      <alignment horizontal="center" vertical="center" wrapText="1"/>
      <protection hidden="1"/>
    </xf>
    <xf numFmtId="0" fontId="82" fillId="6" borderId="100" xfId="1" applyFont="1" applyFill="1" applyBorder="1" applyAlignment="1" applyProtection="1">
      <alignment horizontal="center" vertical="center" wrapText="1"/>
      <protection hidden="1"/>
    </xf>
    <xf numFmtId="0" fontId="82" fillId="9" borderId="100" xfId="1" applyFont="1" applyFill="1" applyBorder="1" applyAlignment="1" applyProtection="1">
      <alignment horizontal="center" vertical="center" wrapText="1"/>
      <protection hidden="1"/>
    </xf>
    <xf numFmtId="0" fontId="82" fillId="2" borderId="95" xfId="1" applyFont="1" applyFill="1" applyBorder="1" applyAlignment="1" applyProtection="1">
      <alignment horizontal="center" vertical="center" wrapText="1"/>
      <protection hidden="1"/>
    </xf>
    <xf numFmtId="0" fontId="82" fillId="2" borderId="33" xfId="1" applyFont="1" applyFill="1" applyBorder="1" applyAlignment="1" applyProtection="1">
      <alignment horizontal="center" vertical="center" wrapText="1"/>
      <protection hidden="1"/>
    </xf>
    <xf numFmtId="1" fontId="86" fillId="2" borderId="20" xfId="0" applyNumberFormat="1" applyFont="1" applyFill="1" applyBorder="1" applyAlignment="1">
      <alignment horizontal="center" vertical="center"/>
    </xf>
    <xf numFmtId="1" fontId="86" fillId="2" borderId="5" xfId="0" applyNumberFormat="1" applyFont="1" applyFill="1" applyBorder="1" applyAlignment="1">
      <alignment horizontal="center" vertical="center"/>
    </xf>
    <xf numFmtId="0" fontId="38" fillId="19" borderId="14" xfId="1" applyFont="1" applyFill="1" applyBorder="1" applyAlignment="1" applyProtection="1">
      <alignment horizontal="center" vertical="center" wrapText="1"/>
      <protection hidden="1"/>
    </xf>
    <xf numFmtId="0" fontId="30" fillId="0" borderId="39" xfId="1" quotePrefix="1" applyFont="1" applyBorder="1" applyAlignment="1" applyProtection="1">
      <alignment horizontal="left" vertical="center" wrapText="1"/>
      <protection hidden="1"/>
    </xf>
    <xf numFmtId="0" fontId="30" fillId="0" borderId="57" xfId="1" quotePrefix="1" applyFont="1" applyBorder="1" applyAlignment="1" applyProtection="1">
      <alignment horizontal="left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Alignment="1">
      <alignment horizontal="center" vertical="center"/>
    </xf>
    <xf numFmtId="0" fontId="33" fillId="0" borderId="0" xfId="0" applyFont="1" applyFill="1"/>
    <xf numFmtId="0" fontId="34" fillId="4" borderId="0" xfId="0" applyFont="1" applyFill="1"/>
    <xf numFmtId="0" fontId="33" fillId="4" borderId="84" xfId="0" applyFont="1" applyFill="1" applyBorder="1"/>
    <xf numFmtId="0" fontId="33" fillId="0" borderId="0" xfId="0" applyFont="1" applyFill="1" applyBorder="1"/>
    <xf numFmtId="0" fontId="33" fillId="0" borderId="0" xfId="0" applyFont="1" applyFill="1" applyAlignment="1">
      <alignment horizontal="center" vertical="center"/>
    </xf>
    <xf numFmtId="0" fontId="65" fillId="4" borderId="61" xfId="0" applyFont="1" applyFill="1" applyBorder="1" applyAlignment="1">
      <alignment horizontal="center" vertical="center"/>
    </xf>
    <xf numFmtId="0" fontId="65" fillId="4" borderId="0" xfId="0" applyFont="1" applyFill="1" applyAlignment="1">
      <alignment horizontal="center" vertical="center"/>
    </xf>
    <xf numFmtId="0" fontId="65" fillId="4" borderId="84" xfId="0" applyFont="1" applyFill="1" applyBorder="1" applyAlignment="1">
      <alignment horizontal="center" vertical="center"/>
    </xf>
    <xf numFmtId="0" fontId="89" fillId="4" borderId="61" xfId="1592" applyFont="1" applyFill="1" applyBorder="1" applyAlignment="1">
      <alignment horizontal="center" vertical="center"/>
    </xf>
    <xf numFmtId="0" fontId="30" fillId="4" borderId="0" xfId="0" applyFont="1" applyFill="1" applyBorder="1" applyProtection="1">
      <protection hidden="1"/>
    </xf>
    <xf numFmtId="0" fontId="30" fillId="4" borderId="83" xfId="0" applyFont="1" applyFill="1" applyBorder="1" applyProtection="1">
      <protection hidden="1"/>
    </xf>
    <xf numFmtId="49" fontId="35" fillId="4" borderId="0" xfId="0" applyNumberFormat="1" applyFont="1" applyFill="1" applyBorder="1" applyAlignment="1" applyProtection="1">
      <alignment horizontal="right"/>
      <protection hidden="1"/>
    </xf>
    <xf numFmtId="0" fontId="90" fillId="4" borderId="0" xfId="1592" applyFont="1" applyFill="1" applyBorder="1" applyAlignment="1" applyProtection="1">
      <alignment horizontal="right"/>
      <protection hidden="1"/>
    </xf>
    <xf numFmtId="0" fontId="30" fillId="4" borderId="0" xfId="0" applyFont="1" applyFill="1" applyBorder="1" applyAlignment="1" applyProtection="1">
      <alignment horizontal="left"/>
      <protection hidden="1"/>
    </xf>
    <xf numFmtId="0" fontId="87" fillId="4" borderId="0" xfId="1592" applyFont="1" applyFill="1" applyBorder="1" applyAlignment="1">
      <alignment horizontal="right"/>
    </xf>
    <xf numFmtId="0" fontId="88" fillId="4" borderId="0" xfId="0" applyFont="1" applyFill="1" applyBorder="1" applyAlignment="1" applyProtection="1">
      <alignment horizontal="left"/>
      <protection hidden="1"/>
    </xf>
    <xf numFmtId="0" fontId="33" fillId="4" borderId="0" xfId="0" applyFont="1" applyFill="1" applyBorder="1" applyAlignment="1">
      <alignment horizontal="right"/>
    </xf>
    <xf numFmtId="0" fontId="3" fillId="4" borderId="0" xfId="0" applyFont="1" applyFill="1" applyBorder="1" applyAlignment="1" applyProtection="1">
      <alignment vertical="top"/>
      <protection hidden="1"/>
    </xf>
    <xf numFmtId="0" fontId="30" fillId="0" borderId="0" xfId="0" applyFont="1" applyFill="1"/>
    <xf numFmtId="0" fontId="30" fillId="0" borderId="44" xfId="1" applyFont="1" applyFill="1" applyBorder="1" applyAlignment="1" applyProtection="1">
      <alignment horizontal="center" vertical="center" wrapText="1"/>
      <protection hidden="1"/>
    </xf>
    <xf numFmtId="0" fontId="30" fillId="0" borderId="32" xfId="1" applyFont="1" applyFill="1" applyBorder="1" applyAlignment="1" applyProtection="1">
      <alignment horizontal="center" vertical="center" wrapText="1"/>
      <protection hidden="1"/>
    </xf>
    <xf numFmtId="0" fontId="35" fillId="0" borderId="32" xfId="1" applyFont="1" applyFill="1" applyBorder="1" applyAlignment="1" applyProtection="1">
      <alignment horizontal="center" vertical="center" wrapText="1"/>
      <protection hidden="1"/>
    </xf>
    <xf numFmtId="0" fontId="30" fillId="0" borderId="33" xfId="1" applyFont="1" applyFill="1" applyBorder="1" applyAlignment="1" applyProtection="1">
      <alignment horizontal="center" vertical="center" wrapText="1"/>
      <protection hidden="1"/>
    </xf>
    <xf numFmtId="0" fontId="30" fillId="0" borderId="31" xfId="1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Fill="1" applyBorder="1"/>
    <xf numFmtId="9" fontId="30" fillId="17" borderId="86" xfId="1594" applyNumberFormat="1" applyFont="1" applyFill="1" applyBorder="1" applyAlignment="1" applyProtection="1">
      <alignment horizontal="center" vertical="center" wrapText="1"/>
      <protection hidden="1"/>
    </xf>
    <xf numFmtId="9" fontId="35" fillId="17" borderId="86" xfId="1594" applyNumberFormat="1" applyFont="1" applyFill="1" applyBorder="1" applyAlignment="1" applyProtection="1">
      <alignment horizontal="center" vertical="center" wrapText="1"/>
      <protection hidden="1"/>
    </xf>
    <xf numFmtId="0" fontId="30" fillId="0" borderId="42" xfId="1" applyFont="1" applyFill="1" applyBorder="1" applyAlignment="1" applyProtection="1">
      <alignment horizontal="center" vertical="center" wrapText="1"/>
      <protection hidden="1"/>
    </xf>
    <xf numFmtId="9" fontId="30" fillId="17" borderId="87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87" xfId="1594" applyFont="1" applyFill="1" applyBorder="1" applyAlignment="1" applyProtection="1">
      <alignment horizontal="center" vertical="center" wrapText="1"/>
      <protection hidden="1"/>
    </xf>
    <xf numFmtId="3" fontId="30" fillId="0" borderId="0" xfId="0" applyNumberFormat="1" applyFont="1" applyFill="1"/>
    <xf numFmtId="3" fontId="30" fillId="0" borderId="44" xfId="1" applyNumberFormat="1" applyFont="1" applyFill="1" applyBorder="1" applyAlignment="1" applyProtection="1">
      <alignment horizontal="center" vertical="center" wrapText="1"/>
      <protection hidden="1"/>
    </xf>
    <xf numFmtId="3" fontId="35" fillId="0" borderId="32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33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31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0" xfId="0" applyNumberFormat="1" applyFont="1" applyFill="1" applyBorder="1"/>
    <xf numFmtId="3" fontId="30" fillId="0" borderId="42" xfId="1" applyNumberFormat="1" applyFont="1" applyFill="1" applyBorder="1" applyAlignment="1" applyProtection="1">
      <alignment horizontal="center" vertical="center" wrapText="1"/>
      <protection hidden="1"/>
    </xf>
    <xf numFmtId="9" fontId="35" fillId="17" borderId="87" xfId="1594" applyNumberFormat="1" applyFont="1" applyFill="1" applyBorder="1" applyAlignment="1" applyProtection="1">
      <alignment horizontal="center" vertical="center" wrapText="1"/>
      <protection hidden="1"/>
    </xf>
    <xf numFmtId="9" fontId="35" fillId="17" borderId="87" xfId="1594" applyFont="1" applyFill="1" applyBorder="1" applyAlignment="1" applyProtection="1">
      <alignment horizontal="center" vertical="center" wrapText="1"/>
      <protection hidden="1"/>
    </xf>
    <xf numFmtId="9" fontId="30" fillId="17" borderId="142" xfId="1594" applyNumberFormat="1" applyFont="1" applyFill="1" applyBorder="1" applyAlignment="1" applyProtection="1">
      <alignment horizontal="center" vertical="center" wrapText="1"/>
      <protection hidden="1"/>
    </xf>
    <xf numFmtId="169" fontId="30" fillId="17" borderId="1" xfId="1594" applyNumberFormat="1" applyFont="1" applyFill="1" applyBorder="1" applyAlignment="1" applyProtection="1">
      <alignment horizontal="center" vertical="center" wrapText="1"/>
      <protection hidden="1"/>
    </xf>
    <xf numFmtId="169" fontId="35" fillId="17" borderId="1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86" xfId="1594" applyFont="1" applyFill="1" applyBorder="1" applyAlignment="1" applyProtection="1">
      <alignment horizontal="center" vertical="center" wrapText="1"/>
      <protection hidden="1"/>
    </xf>
    <xf numFmtId="9" fontId="35" fillId="17" borderId="86" xfId="1594" applyFont="1" applyFill="1" applyBorder="1" applyAlignment="1" applyProtection="1">
      <alignment horizontal="center" vertical="center" wrapText="1"/>
      <protection hidden="1"/>
    </xf>
    <xf numFmtId="3" fontId="30" fillId="0" borderId="61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59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60" xfId="1" applyNumberFormat="1" applyFont="1" applyFill="1" applyBorder="1" applyAlignment="1" applyProtection="1">
      <alignment horizontal="center" vertical="center" wrapText="1"/>
      <protection hidden="1"/>
    </xf>
    <xf numFmtId="10" fontId="30" fillId="17" borderId="37" xfId="1594" applyNumberFormat="1" applyFont="1" applyFill="1" applyBorder="1" applyAlignment="1" applyProtection="1">
      <alignment horizontal="center" vertical="center" wrapText="1"/>
      <protection hidden="1"/>
    </xf>
    <xf numFmtId="0" fontId="30" fillId="0" borderId="1" xfId="1" applyFont="1" applyFill="1" applyBorder="1" applyAlignment="1" applyProtection="1">
      <alignment horizontal="center" vertical="center" wrapText="1"/>
      <protection hidden="1"/>
    </xf>
    <xf numFmtId="0" fontId="37" fillId="0" borderId="1" xfId="1" applyFont="1" applyFill="1" applyBorder="1" applyAlignment="1" applyProtection="1">
      <alignment horizontal="center" vertical="center" wrapText="1"/>
      <protection hidden="1"/>
    </xf>
    <xf numFmtId="0" fontId="30" fillId="0" borderId="5" xfId="1" applyFont="1" applyFill="1" applyBorder="1" applyAlignment="1" applyProtection="1">
      <alignment horizontal="center" vertical="center" wrapText="1"/>
      <protection hidden="1"/>
    </xf>
    <xf numFmtId="0" fontId="37" fillId="0" borderId="5" xfId="1" applyFont="1" applyFill="1" applyBorder="1" applyAlignment="1" applyProtection="1">
      <alignment horizontal="center" vertical="center" wrapText="1"/>
      <protection hidden="1"/>
    </xf>
    <xf numFmtId="3" fontId="30" fillId="0" borderId="72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69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71" xfId="1" applyNumberFormat="1" applyFont="1" applyFill="1" applyBorder="1" applyAlignment="1" applyProtection="1">
      <alignment horizontal="center" vertical="center" wrapText="1"/>
      <protection hidden="1"/>
    </xf>
    <xf numFmtId="169" fontId="30" fillId="17" borderId="86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142" xfId="1594" applyFont="1" applyFill="1" applyBorder="1" applyAlignment="1" applyProtection="1">
      <alignment horizontal="center" vertical="center" wrapText="1"/>
      <protection hidden="1"/>
    </xf>
    <xf numFmtId="169" fontId="30" fillId="17" borderId="127" xfId="1594" applyNumberFormat="1" applyFont="1" applyFill="1" applyBorder="1" applyAlignment="1" applyProtection="1">
      <alignment horizontal="center" vertical="center" wrapText="1"/>
      <protection hidden="1"/>
    </xf>
    <xf numFmtId="169" fontId="30" fillId="17" borderId="87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88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127" xfId="1594" applyNumberFormat="1" applyFont="1" applyFill="1" applyBorder="1" applyAlignment="1" applyProtection="1">
      <alignment horizontal="center" vertical="center" wrapText="1"/>
      <protection hidden="1"/>
    </xf>
    <xf numFmtId="0" fontId="30" fillId="0" borderId="95" xfId="1" applyFont="1" applyFill="1" applyBorder="1" applyAlignment="1" applyProtection="1">
      <alignment horizontal="center" vertical="center" wrapText="1"/>
      <protection hidden="1"/>
    </xf>
    <xf numFmtId="0" fontId="30" fillId="0" borderId="0" xfId="1" applyFont="1" applyFill="1" applyBorder="1" applyAlignment="1" applyProtection="1">
      <alignment horizontal="center" vertical="center" wrapText="1"/>
      <protection hidden="1"/>
    </xf>
    <xf numFmtId="9" fontId="30" fillId="17" borderId="88" xfId="1594" applyFont="1" applyFill="1" applyBorder="1" applyAlignment="1" applyProtection="1">
      <alignment horizontal="center" vertical="center" wrapText="1"/>
      <protection hidden="1"/>
    </xf>
    <xf numFmtId="0" fontId="30" fillId="0" borderId="0" xfId="1" applyFont="1" applyFill="1" applyBorder="1" applyAlignment="1" applyProtection="1">
      <alignment horizontal="center" vertical="center" textRotation="90" wrapText="1"/>
      <protection hidden="1"/>
    </xf>
    <xf numFmtId="0" fontId="33" fillId="0" borderId="0" xfId="1" applyFont="1" applyFill="1" applyBorder="1" applyAlignment="1" applyProtection="1">
      <alignment horizontal="center" vertical="center" wrapText="1"/>
      <protection hidden="1"/>
    </xf>
    <xf numFmtId="9" fontId="54" fillId="0" borderId="0" xfId="1594" applyFont="1" applyFill="1" applyBorder="1" applyAlignment="1" applyProtection="1">
      <alignment horizontal="center" vertical="center" wrapText="1"/>
      <protection hidden="1"/>
    </xf>
    <xf numFmtId="170" fontId="30" fillId="0" borderId="0" xfId="1593" applyNumberFormat="1" applyFont="1" applyFill="1" applyAlignment="1">
      <alignment horizontal="center"/>
    </xf>
    <xf numFmtId="170" fontId="30" fillId="0" borderId="44" xfId="1593" applyNumberFormat="1" applyFont="1" applyFill="1" applyBorder="1" applyAlignment="1" applyProtection="1">
      <alignment horizontal="center" vertical="center" wrapText="1"/>
      <protection hidden="1"/>
    </xf>
    <xf numFmtId="170" fontId="30" fillId="0" borderId="32" xfId="1593" applyNumberFormat="1" applyFont="1" applyFill="1" applyBorder="1" applyAlignment="1" applyProtection="1">
      <alignment horizontal="center" vertical="center" wrapText="1"/>
      <protection hidden="1"/>
    </xf>
    <xf numFmtId="170" fontId="30" fillId="0" borderId="42" xfId="1593" applyNumberFormat="1" applyFont="1" applyFill="1" applyBorder="1" applyAlignment="1" applyProtection="1">
      <alignment horizontal="center" vertical="center" wrapText="1"/>
      <protection hidden="1"/>
    </xf>
    <xf numFmtId="170" fontId="30" fillId="0" borderId="93" xfId="1593" applyNumberFormat="1" applyFont="1" applyFill="1" applyBorder="1" applyAlignment="1" applyProtection="1">
      <alignment horizontal="center" vertical="center" wrapText="1"/>
      <protection hidden="1"/>
    </xf>
    <xf numFmtId="170" fontId="30" fillId="0" borderId="95" xfId="1593" applyNumberFormat="1" applyFont="1" applyFill="1" applyBorder="1" applyAlignment="1" applyProtection="1">
      <alignment horizontal="center" vertical="center" wrapText="1"/>
      <protection hidden="1"/>
    </xf>
    <xf numFmtId="170" fontId="30" fillId="2" borderId="32" xfId="1593" applyNumberFormat="1" applyFont="1" applyFill="1" applyBorder="1" applyAlignment="1" applyProtection="1">
      <alignment horizontal="center" vertical="center" wrapText="1"/>
      <protection hidden="1"/>
    </xf>
    <xf numFmtId="170" fontId="30" fillId="2" borderId="33" xfId="1593" applyNumberFormat="1" applyFont="1" applyFill="1" applyBorder="1" applyAlignment="1" applyProtection="1">
      <alignment horizontal="center" vertical="center" wrapText="1"/>
      <protection hidden="1"/>
    </xf>
    <xf numFmtId="0" fontId="30" fillId="0" borderId="37" xfId="1" applyFont="1" applyFill="1" applyBorder="1" applyAlignment="1" applyProtection="1">
      <alignment horizontal="center" vertical="center" wrapText="1"/>
      <protection hidden="1"/>
    </xf>
    <xf numFmtId="0" fontId="37" fillId="0" borderId="38" xfId="1" applyFont="1" applyFill="1" applyBorder="1" applyAlignment="1" applyProtection="1">
      <alignment horizontal="center" vertical="center" wrapText="1"/>
      <protection hidden="1"/>
    </xf>
    <xf numFmtId="0" fontId="36" fillId="0" borderId="1" xfId="1" applyFont="1" applyFill="1" applyBorder="1" applyAlignment="1" applyProtection="1">
      <alignment horizontal="center" vertical="center" wrapText="1"/>
      <protection hidden="1"/>
    </xf>
    <xf numFmtId="3" fontId="30" fillId="0" borderId="0" xfId="1593" applyNumberFormat="1" applyFont="1" applyFill="1"/>
    <xf numFmtId="3" fontId="35" fillId="0" borderId="32" xfId="1593" applyNumberFormat="1" applyFont="1" applyFill="1" applyBorder="1" applyAlignment="1" applyProtection="1">
      <alignment horizontal="center" vertical="center" wrapText="1"/>
      <protection hidden="1"/>
    </xf>
    <xf numFmtId="170" fontId="30" fillId="4" borderId="0" xfId="1593" applyNumberFormat="1" applyFont="1" applyFill="1"/>
    <xf numFmtId="3" fontId="30" fillId="4" borderId="0" xfId="1593" applyNumberFormat="1" applyFont="1" applyFill="1"/>
    <xf numFmtId="17" fontId="88" fillId="4" borderId="0" xfId="0" applyNumberFormat="1" applyFont="1" applyFill="1" applyAlignment="1">
      <alignment vertical="center"/>
    </xf>
    <xf numFmtId="0" fontId="38" fillId="4" borderId="35" xfId="1" applyFont="1" applyFill="1" applyBorder="1" applyAlignment="1" applyProtection="1">
      <alignment vertical="center" wrapText="1"/>
      <protection hidden="1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170" fontId="30" fillId="19" borderId="13" xfId="1593" applyNumberFormat="1" applyFont="1" applyFill="1" applyBorder="1" applyAlignment="1" applyProtection="1">
      <alignment horizontal="center" vertical="center" wrapText="1"/>
      <protection hidden="1"/>
    </xf>
    <xf numFmtId="3" fontId="30" fillId="19" borderId="13" xfId="1593" applyNumberFormat="1" applyFont="1" applyFill="1" applyBorder="1" applyAlignment="1" applyProtection="1">
      <alignment horizontal="center" vertical="center" wrapText="1"/>
      <protection hidden="1"/>
    </xf>
    <xf numFmtId="9" fontId="30" fillId="19" borderId="140" xfId="1594" applyFont="1" applyFill="1" applyBorder="1" applyAlignment="1" applyProtection="1">
      <alignment horizontal="center" vertical="center" wrapText="1"/>
      <protection hidden="1"/>
    </xf>
    <xf numFmtId="9" fontId="30" fillId="19" borderId="130" xfId="1" applyNumberFormat="1" applyFont="1" applyFill="1" applyBorder="1" applyAlignment="1" applyProtection="1">
      <alignment horizontal="center" vertical="center" wrapText="1"/>
      <protection hidden="1"/>
    </xf>
    <xf numFmtId="49" fontId="30" fillId="19" borderId="139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92" xfId="1" applyNumberFormat="1" applyFont="1" applyFill="1" applyBorder="1" applyAlignment="1" applyProtection="1">
      <alignment horizontal="center" vertical="center" wrapText="1"/>
      <protection hidden="1"/>
    </xf>
    <xf numFmtId="49" fontId="30" fillId="19" borderId="136" xfId="1" applyNumberFormat="1" applyFont="1" applyFill="1" applyBorder="1" applyAlignment="1" applyProtection="1">
      <alignment horizontal="center" vertical="center" wrapText="1"/>
      <protection hidden="1"/>
    </xf>
    <xf numFmtId="0" fontId="30" fillId="19" borderId="14" xfId="1" applyFont="1" applyFill="1" applyBorder="1" applyAlignment="1" applyProtection="1">
      <alignment horizontal="center" vertical="center" wrapText="1"/>
      <protection hidden="1"/>
    </xf>
    <xf numFmtId="49" fontId="30" fillId="19" borderId="92" xfId="1" applyNumberFormat="1" applyFont="1" applyFill="1" applyBorder="1" applyAlignment="1" applyProtection="1">
      <alignment horizontal="center" vertical="center" wrapText="1"/>
      <protection hidden="1"/>
    </xf>
    <xf numFmtId="0" fontId="30" fillId="19" borderId="24" xfId="1" applyFont="1" applyFill="1" applyBorder="1" applyAlignment="1" applyProtection="1">
      <alignment horizontal="center" vertical="center" wrapText="1"/>
      <protection hidden="1"/>
    </xf>
    <xf numFmtId="9" fontId="30" fillId="19" borderId="128" xfId="1594" applyFont="1" applyFill="1" applyBorder="1" applyAlignment="1" applyProtection="1">
      <alignment horizontal="center" vertical="center" wrapText="1"/>
      <protection hidden="1"/>
    </xf>
    <xf numFmtId="9" fontId="30" fillId="17" borderId="115" xfId="1594" applyFont="1" applyFill="1" applyBorder="1" applyAlignment="1" applyProtection="1">
      <alignment horizontal="center" vertical="center" wrapText="1"/>
      <protection hidden="1"/>
    </xf>
    <xf numFmtId="9" fontId="30" fillId="17" borderId="113" xfId="1594" applyFont="1" applyFill="1" applyBorder="1" applyAlignment="1" applyProtection="1">
      <alignment horizontal="center" vertical="center" wrapText="1"/>
      <protection hidden="1"/>
    </xf>
    <xf numFmtId="0" fontId="30" fillId="19" borderId="13" xfId="1" applyFont="1" applyFill="1" applyBorder="1" applyAlignment="1" applyProtection="1">
      <alignment horizontal="center" vertical="center" wrapText="1"/>
      <protection hidden="1"/>
    </xf>
    <xf numFmtId="9" fontId="30" fillId="17" borderId="112" xfId="1594" applyFont="1" applyFill="1" applyBorder="1" applyAlignment="1" applyProtection="1">
      <alignment horizontal="center" vertical="center" wrapText="1"/>
      <protection hidden="1"/>
    </xf>
    <xf numFmtId="49" fontId="30" fillId="0" borderId="120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7" xfId="1" applyFont="1" applyFill="1" applyBorder="1" applyAlignment="1" applyProtection="1">
      <alignment horizontal="center" vertical="center" wrapText="1"/>
      <protection hidden="1"/>
    </xf>
    <xf numFmtId="0" fontId="30" fillId="19" borderId="20" xfId="1" applyFont="1" applyFill="1" applyBorder="1" applyAlignment="1" applyProtection="1">
      <alignment horizontal="center" vertical="center" wrapText="1"/>
      <protection hidden="1"/>
    </xf>
    <xf numFmtId="0" fontId="30" fillId="0" borderId="15" xfId="1" quotePrefix="1" applyFont="1" applyBorder="1" applyAlignment="1" applyProtection="1">
      <alignment horizontal="left" vertical="center" wrapText="1"/>
      <protection hidden="1"/>
    </xf>
    <xf numFmtId="9" fontId="35" fillId="17" borderId="113" xfId="1594" applyFont="1" applyFill="1" applyBorder="1" applyAlignment="1" applyProtection="1">
      <alignment horizontal="center" vertical="center" wrapText="1"/>
      <protection hidden="1"/>
    </xf>
    <xf numFmtId="168" fontId="35" fillId="0" borderId="59" xfId="1" applyNumberFormat="1" applyFont="1" applyFill="1" applyBorder="1" applyAlignment="1" applyProtection="1">
      <alignment horizontal="center" vertical="center" wrapText="1"/>
      <protection hidden="1"/>
    </xf>
    <xf numFmtId="9" fontId="3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5" fillId="0" borderId="1" xfId="1" applyFont="1" applyFill="1" applyBorder="1" applyAlignment="1" applyProtection="1">
      <alignment horizontal="center" vertical="center" wrapText="1"/>
      <protection hidden="1"/>
    </xf>
    <xf numFmtId="3" fontId="30" fillId="0" borderId="48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38" xfId="1" applyFont="1" applyFill="1" applyBorder="1" applyAlignment="1" applyProtection="1">
      <alignment horizontal="center" vertical="center" wrapText="1"/>
      <protection hidden="1"/>
    </xf>
    <xf numFmtId="0" fontId="30" fillId="0" borderId="39" xfId="1" applyFont="1" applyFill="1" applyBorder="1" applyAlignment="1" applyProtection="1">
      <alignment horizontal="center" vertical="center" wrapText="1"/>
      <protection hidden="1"/>
    </xf>
    <xf numFmtId="170" fontId="82" fillId="0" borderId="95" xfId="1593" applyNumberFormat="1" applyFont="1" applyFill="1" applyBorder="1" applyAlignment="1" applyProtection="1">
      <alignment horizontal="center" vertical="center" wrapText="1"/>
      <protection hidden="1"/>
    </xf>
    <xf numFmtId="49" fontId="30" fillId="19" borderId="15" xfId="1" applyNumberFormat="1" applyFont="1" applyFill="1" applyBorder="1" applyAlignment="1" applyProtection="1">
      <alignment horizontal="center" vertical="center" wrapText="1"/>
      <protection hidden="1"/>
    </xf>
    <xf numFmtId="10" fontId="30" fillId="17" borderId="115" xfId="1594" applyNumberFormat="1" applyFont="1" applyFill="1" applyBorder="1" applyAlignment="1" applyProtection="1">
      <alignment horizontal="center" vertical="center" wrapText="1"/>
      <protection hidden="1"/>
    </xf>
    <xf numFmtId="10" fontId="30" fillId="17" borderId="113" xfId="1594" applyNumberFormat="1" applyFont="1" applyFill="1" applyBorder="1" applyAlignment="1" applyProtection="1">
      <alignment horizontal="center" vertical="center" wrapText="1"/>
      <protection hidden="1"/>
    </xf>
    <xf numFmtId="10" fontId="30" fillId="17" borderId="112" xfId="1594" applyNumberFormat="1" applyFont="1" applyFill="1" applyBorder="1" applyAlignment="1" applyProtection="1">
      <alignment horizontal="center" vertical="center" wrapText="1"/>
      <protection hidden="1"/>
    </xf>
    <xf numFmtId="0" fontId="37" fillId="0" borderId="37" xfId="1" applyFont="1" applyFill="1" applyBorder="1" applyAlignment="1" applyProtection="1">
      <alignment horizontal="center" vertical="center" wrapText="1"/>
      <protection hidden="1"/>
    </xf>
    <xf numFmtId="10" fontId="35" fillId="17" borderId="113" xfId="1594" applyNumberFormat="1" applyFont="1" applyFill="1" applyBorder="1" applyAlignment="1" applyProtection="1">
      <alignment horizontal="center" vertical="center" wrapText="1"/>
      <protection hidden="1"/>
    </xf>
    <xf numFmtId="0" fontId="30" fillId="0" borderId="93" xfId="1" applyFont="1" applyFill="1" applyBorder="1" applyAlignment="1" applyProtection="1">
      <alignment horizontal="center" vertical="center" wrapText="1"/>
      <protection hidden="1"/>
    </xf>
    <xf numFmtId="3" fontId="30" fillId="0" borderId="99" xfId="1593" applyNumberFormat="1" applyFont="1" applyFill="1" applyBorder="1" applyAlignment="1" applyProtection="1">
      <alignment horizontal="center" vertical="center" wrapText="1"/>
      <protection hidden="1"/>
    </xf>
    <xf numFmtId="9" fontId="30" fillId="17" borderId="147" xfId="1594" applyFont="1" applyFill="1" applyBorder="1" applyAlignment="1" applyProtection="1">
      <alignment horizontal="center" vertical="center" wrapText="1"/>
      <protection hidden="1"/>
    </xf>
    <xf numFmtId="0" fontId="38" fillId="0" borderId="47" xfId="0" applyFont="1" applyBorder="1" applyAlignment="1">
      <alignment horizontal="center" vertical="center" wrapText="1"/>
    </xf>
    <xf numFmtId="2" fontId="30" fillId="0" borderId="57" xfId="0" applyNumberFormat="1" applyFont="1" applyFill="1" applyBorder="1" applyAlignment="1">
      <alignment vertical="center" wrapText="1"/>
    </xf>
    <xf numFmtId="0" fontId="30" fillId="0" borderId="57" xfId="1" applyFont="1" applyFill="1" applyBorder="1" applyAlignment="1" applyProtection="1">
      <alignment horizontal="center" vertical="center" wrapText="1"/>
      <protection hidden="1"/>
    </xf>
    <xf numFmtId="9" fontId="30" fillId="17" borderId="134" xfId="1594" applyFont="1" applyFill="1" applyBorder="1" applyAlignment="1" applyProtection="1">
      <alignment horizontal="center" vertical="center" wrapText="1"/>
      <protection hidden="1"/>
    </xf>
    <xf numFmtId="9" fontId="30" fillId="19" borderId="15" xfId="1594" applyFont="1" applyFill="1" applyBorder="1" applyAlignment="1" applyProtection="1">
      <alignment horizontal="center" vertical="center" wrapText="1"/>
      <protection hidden="1"/>
    </xf>
    <xf numFmtId="10" fontId="30" fillId="17" borderId="57" xfId="1594" applyNumberFormat="1" applyFont="1" applyFill="1" applyBorder="1" applyAlignment="1" applyProtection="1">
      <alignment horizontal="center" vertical="center" wrapText="1"/>
      <protection hidden="1"/>
    </xf>
    <xf numFmtId="0" fontId="87" fillId="4" borderId="0" xfId="1592" applyFont="1" applyFill="1" applyBorder="1" applyAlignment="1" applyProtection="1">
      <alignment horizontal="right" vertical="center"/>
      <protection hidden="1"/>
    </xf>
    <xf numFmtId="10" fontId="30" fillId="17" borderId="38" xfId="1594" applyNumberFormat="1" applyFont="1" applyFill="1" applyBorder="1" applyAlignment="1" applyProtection="1">
      <alignment horizontal="center" vertical="center" wrapText="1"/>
      <protection hidden="1"/>
    </xf>
    <xf numFmtId="10" fontId="30" fillId="17" borderId="5" xfId="1594" applyNumberFormat="1" applyFont="1" applyFill="1" applyBorder="1" applyAlignment="1" applyProtection="1">
      <alignment horizontal="center" vertical="center" wrapText="1"/>
      <protection hidden="1"/>
    </xf>
    <xf numFmtId="9" fontId="30" fillId="0" borderId="129" xfId="1" applyNumberFormat="1" applyFont="1" applyFill="1" applyBorder="1" applyAlignment="1" applyProtection="1">
      <alignment horizontal="center" vertical="center" wrapText="1"/>
      <protection hidden="1"/>
    </xf>
    <xf numFmtId="0" fontId="37" fillId="19" borderId="92" xfId="1" applyFont="1" applyFill="1" applyBorder="1" applyAlignment="1" applyProtection="1">
      <alignment horizontal="center" vertical="center" wrapText="1"/>
      <protection hidden="1"/>
    </xf>
    <xf numFmtId="170" fontId="30" fillId="19" borderId="148" xfId="1593" applyNumberFormat="1" applyFont="1" applyFill="1" applyBorder="1" applyAlignment="1" applyProtection="1">
      <alignment horizontal="center" vertical="center" wrapText="1"/>
      <protection hidden="1"/>
    </xf>
    <xf numFmtId="170" fontId="30" fillId="19" borderId="92" xfId="1593" applyNumberFormat="1" applyFont="1" applyFill="1" applyBorder="1" applyAlignment="1" applyProtection="1">
      <alignment horizontal="center" vertical="center" wrapText="1"/>
      <protection hidden="1"/>
    </xf>
    <xf numFmtId="9" fontId="30" fillId="17" borderId="39" xfId="1594" applyFont="1" applyFill="1" applyBorder="1" applyAlignment="1" applyProtection="1">
      <alignment horizontal="center" vertical="center" wrapText="1"/>
      <protection hidden="1"/>
    </xf>
    <xf numFmtId="10" fontId="30" fillId="17" borderId="39" xfId="1594" applyNumberFormat="1" applyFont="1" applyFill="1" applyBorder="1" applyAlignment="1" applyProtection="1">
      <alignment horizontal="center" vertical="center" wrapText="1"/>
      <protection hidden="1"/>
    </xf>
    <xf numFmtId="0" fontId="41" fillId="0" borderId="36" xfId="1" applyFont="1" applyBorder="1" applyAlignment="1" applyProtection="1">
      <alignment vertical="center" wrapText="1"/>
      <protection hidden="1"/>
    </xf>
    <xf numFmtId="9" fontId="30" fillId="17" borderId="57" xfId="1594" applyFont="1" applyFill="1" applyBorder="1" applyAlignment="1" applyProtection="1">
      <alignment horizontal="center" vertical="center" wrapText="1"/>
      <protection hidden="1"/>
    </xf>
    <xf numFmtId="170" fontId="30" fillId="4" borderId="0" xfId="1593" applyNumberFormat="1" applyFont="1" applyFill="1" applyAlignment="1">
      <alignment horizontal="center"/>
    </xf>
    <xf numFmtId="169" fontId="30" fillId="17" borderId="37" xfId="1594" applyNumberFormat="1" applyFont="1" applyFill="1" applyBorder="1" applyAlignment="1" applyProtection="1">
      <alignment horizontal="center" vertical="center" wrapText="1"/>
      <protection hidden="1"/>
    </xf>
    <xf numFmtId="0" fontId="30" fillId="4" borderId="44" xfId="1" applyFont="1" applyFill="1" applyBorder="1" applyAlignment="1" applyProtection="1">
      <alignment horizontal="center" vertical="center" wrapText="1"/>
      <protection hidden="1"/>
    </xf>
    <xf numFmtId="0" fontId="30" fillId="4" borderId="37" xfId="1" applyFont="1" applyFill="1" applyBorder="1" applyAlignment="1" applyProtection="1">
      <alignment horizontal="center" vertical="center" wrapText="1"/>
      <protection hidden="1"/>
    </xf>
    <xf numFmtId="0" fontId="30" fillId="4" borderId="39" xfId="1" applyFont="1" applyFill="1" applyBorder="1" applyAlignment="1" applyProtection="1">
      <alignment horizontal="center" vertical="center" wrapText="1"/>
      <protection hidden="1"/>
    </xf>
    <xf numFmtId="0" fontId="30" fillId="4" borderId="1" xfId="1" applyFont="1" applyFill="1" applyBorder="1" applyAlignment="1" applyProtection="1">
      <alignment horizontal="center" vertical="center" wrapText="1"/>
      <protection hidden="1"/>
    </xf>
    <xf numFmtId="0" fontId="30" fillId="4" borderId="57" xfId="1" applyFont="1" applyFill="1" applyBorder="1" applyAlignment="1" applyProtection="1">
      <alignment horizontal="center" vertical="center" wrapText="1"/>
      <protection hidden="1"/>
    </xf>
    <xf numFmtId="168" fontId="83" fillId="2" borderId="96" xfId="1" applyNumberFormat="1" applyFont="1" applyFill="1" applyBorder="1" applyAlignment="1" applyProtection="1">
      <alignment horizontal="center" vertical="center" wrapText="1"/>
      <protection hidden="1"/>
    </xf>
    <xf numFmtId="0" fontId="30" fillId="19" borderId="7" xfId="1" applyFont="1" applyFill="1" applyBorder="1" applyAlignment="1" applyProtection="1">
      <alignment horizontal="center" vertical="center" wrapText="1"/>
      <protection hidden="1"/>
    </xf>
    <xf numFmtId="9" fontId="37" fillId="19" borderId="7" xfId="1594" applyFont="1" applyFill="1" applyBorder="1" applyAlignment="1" applyProtection="1">
      <alignment horizontal="center" vertical="center" wrapText="1"/>
      <protection hidden="1"/>
    </xf>
    <xf numFmtId="3" fontId="30" fillId="0" borderId="7" xfId="1593" applyNumberFormat="1" applyFont="1" applyFill="1" applyBorder="1" applyAlignment="1" applyProtection="1">
      <alignment horizontal="center" vertical="center" wrapText="1"/>
      <protection hidden="1"/>
    </xf>
    <xf numFmtId="0" fontId="30" fillId="34" borderId="0" xfId="0" applyFont="1" applyFill="1"/>
    <xf numFmtId="0" fontId="35" fillId="34" borderId="58" xfId="1" applyFont="1" applyFill="1" applyBorder="1" applyAlignment="1" applyProtection="1">
      <alignment horizontal="center" vertical="center" wrapText="1"/>
      <protection hidden="1"/>
    </xf>
    <xf numFmtId="168" fontId="30" fillId="0" borderId="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57" xfId="1" applyNumberFormat="1" applyFont="1" applyFill="1" applyBorder="1" applyAlignment="1" applyProtection="1">
      <alignment horizontal="center" vertical="center" wrapText="1"/>
      <protection hidden="1"/>
    </xf>
    <xf numFmtId="0" fontId="35" fillId="4" borderId="0" xfId="0" applyFont="1" applyFill="1" applyBorder="1" applyAlignment="1"/>
    <xf numFmtId="0" fontId="33" fillId="0" borderId="0" xfId="0" applyFont="1" applyBorder="1" applyAlignment="1"/>
    <xf numFmtId="0" fontId="33" fillId="0" borderId="0" xfId="0" applyNumberFormat="1" applyFont="1" applyBorder="1" applyAlignment="1"/>
    <xf numFmtId="0" fontId="30" fillId="19" borderId="58" xfId="1" applyFont="1" applyFill="1" applyBorder="1" applyAlignment="1" applyProtection="1">
      <alignment horizontal="center" vertical="center" wrapText="1"/>
      <protection hidden="1"/>
    </xf>
    <xf numFmtId="9" fontId="30" fillId="19" borderId="15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68" xfId="1" applyNumberFormat="1" applyFont="1" applyFill="1" applyBorder="1" applyAlignment="1" applyProtection="1">
      <alignment horizontal="center" vertical="center" wrapText="1"/>
      <protection hidden="1"/>
    </xf>
    <xf numFmtId="168" fontId="35" fillId="0" borderId="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8" xfId="1" applyNumberFormat="1" applyFont="1" applyFill="1" applyBorder="1" applyAlignment="1" applyProtection="1">
      <alignment horizontal="center" vertical="center" wrapText="1"/>
      <protection hidden="1"/>
    </xf>
    <xf numFmtId="168" fontId="35" fillId="0" borderId="2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1" xfId="1593" applyNumberFormat="1" applyFont="1" applyFill="1" applyBorder="1" applyAlignment="1" applyProtection="1">
      <alignment horizontal="center" vertical="center" wrapText="1"/>
      <protection hidden="1"/>
    </xf>
    <xf numFmtId="168" fontId="35" fillId="2" borderId="34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34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0" xfId="0" applyFont="1" applyFill="1" applyAlignment="1"/>
    <xf numFmtId="0" fontId="35" fillId="33" borderId="13" xfId="1" applyFont="1" applyFill="1" applyBorder="1" applyAlignment="1" applyProtection="1">
      <alignment horizontal="left" vertical="center" wrapText="1"/>
      <protection hidden="1"/>
    </xf>
    <xf numFmtId="0" fontId="35" fillId="6" borderId="13" xfId="1" applyFont="1" applyFill="1" applyBorder="1" applyAlignment="1" applyProtection="1">
      <alignment horizontal="left" vertical="center" wrapText="1"/>
      <protection hidden="1"/>
    </xf>
    <xf numFmtId="167" fontId="35" fillId="2" borderId="16" xfId="1" applyNumberFormat="1" applyFont="1" applyFill="1" applyBorder="1" applyAlignment="1" applyProtection="1">
      <alignment horizontal="center" vertical="center" wrapText="1"/>
      <protection hidden="1"/>
    </xf>
    <xf numFmtId="167" fontId="30" fillId="19" borderId="25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49" xfId="1594" applyFont="1" applyFill="1" applyBorder="1" applyAlignment="1" applyProtection="1">
      <alignment horizontal="center" vertical="center" wrapText="1"/>
      <protection hidden="1"/>
    </xf>
    <xf numFmtId="9" fontId="30" fillId="19" borderId="20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22" xfId="1" applyNumberFormat="1" applyFont="1" applyFill="1" applyBorder="1" applyAlignment="1" applyProtection="1">
      <alignment horizontal="center" vertical="center" wrapText="1"/>
      <protection hidden="1"/>
    </xf>
    <xf numFmtId="49" fontId="30" fillId="19" borderId="63" xfId="1" applyNumberFormat="1" applyFont="1" applyFill="1" applyBorder="1" applyAlignment="1" applyProtection="1">
      <alignment horizontal="center" vertical="center" wrapText="1"/>
      <protection hidden="1"/>
    </xf>
    <xf numFmtId="167" fontId="30" fillId="2" borderId="25" xfId="1" applyNumberFormat="1" applyFont="1" applyFill="1" applyBorder="1" applyAlignment="1" applyProtection="1">
      <alignment horizontal="center" vertical="center" wrapText="1"/>
      <protection hidden="1"/>
    </xf>
    <xf numFmtId="167" fontId="35" fillId="33" borderId="25" xfId="1" applyNumberFormat="1" applyFont="1" applyFill="1" applyBorder="1" applyAlignment="1" applyProtection="1">
      <alignment horizontal="center" vertical="center" wrapText="1"/>
      <protection hidden="1"/>
    </xf>
    <xf numFmtId="167" fontId="35" fillId="6" borderId="25" xfId="1" applyNumberFormat="1" applyFont="1" applyFill="1" applyBorder="1" applyAlignment="1" applyProtection="1">
      <alignment horizontal="center" vertical="center" wrapText="1"/>
      <protection hidden="1"/>
    </xf>
    <xf numFmtId="9" fontId="35" fillId="5" borderId="49" xfId="1594" applyFont="1" applyFill="1" applyBorder="1" applyAlignment="1" applyProtection="1">
      <alignment horizontal="center" vertical="center" wrapText="1"/>
      <protection hidden="1"/>
    </xf>
    <xf numFmtId="9" fontId="35" fillId="5" borderId="15" xfId="1" applyNumberFormat="1" applyFont="1" applyFill="1" applyBorder="1" applyAlignment="1" applyProtection="1">
      <alignment horizontal="center" vertical="center" wrapText="1"/>
      <protection hidden="1"/>
    </xf>
    <xf numFmtId="9" fontId="35" fillId="6" borderId="22" xfId="1" applyNumberFormat="1" applyFont="1" applyFill="1" applyBorder="1" applyAlignment="1" applyProtection="1">
      <alignment horizontal="center" vertical="center" wrapText="1"/>
      <protection hidden="1"/>
    </xf>
    <xf numFmtId="49" fontId="35" fillId="6" borderId="63" xfId="1" applyNumberFormat="1" applyFont="1" applyFill="1" applyBorder="1" applyAlignment="1" applyProtection="1">
      <alignment horizontal="center" vertical="center" wrapText="1"/>
      <protection hidden="1"/>
    </xf>
    <xf numFmtId="49" fontId="35" fillId="18" borderId="63" xfId="1" applyNumberFormat="1" applyFont="1" applyFill="1" applyBorder="1" applyAlignment="1" applyProtection="1">
      <alignment horizontal="center" vertical="center" wrapText="1"/>
      <protection hidden="1"/>
    </xf>
    <xf numFmtId="3" fontId="35" fillId="5" borderId="22" xfId="1593" applyNumberFormat="1" applyFont="1" applyFill="1" applyBorder="1" applyAlignment="1" applyProtection="1">
      <alignment horizontal="center" vertical="center" wrapText="1"/>
      <protection hidden="1"/>
    </xf>
    <xf numFmtId="9" fontId="35" fillId="5" borderId="119" xfId="1594" applyFont="1" applyFill="1" applyBorder="1" applyAlignment="1" applyProtection="1">
      <alignment horizontal="center" vertical="center" wrapText="1"/>
      <protection hidden="1"/>
    </xf>
    <xf numFmtId="9" fontId="30" fillId="17" borderId="31" xfId="1594" applyFont="1" applyFill="1" applyBorder="1" applyAlignment="1" applyProtection="1">
      <alignment horizontal="center" vertical="center" wrapText="1"/>
      <protection hidden="1"/>
    </xf>
    <xf numFmtId="9" fontId="30" fillId="17" borderId="44" xfId="1594" applyFont="1" applyFill="1" applyBorder="1" applyAlignment="1" applyProtection="1">
      <alignment horizontal="center" vertical="center" wrapText="1"/>
      <protection hidden="1"/>
    </xf>
    <xf numFmtId="168" fontId="30" fillId="0" borderId="37" xfId="1" applyNumberFormat="1" applyFont="1" applyFill="1" applyBorder="1" applyAlignment="1" applyProtection="1">
      <alignment horizontal="center" vertical="center" wrapText="1"/>
      <protection hidden="1"/>
    </xf>
    <xf numFmtId="168" fontId="54" fillId="2" borderId="143" xfId="1" applyNumberFormat="1" applyFont="1" applyFill="1" applyBorder="1" applyAlignment="1" applyProtection="1">
      <alignment horizontal="center" vertical="center" wrapText="1"/>
      <protection hidden="1"/>
    </xf>
    <xf numFmtId="9" fontId="65" fillId="18" borderId="31" xfId="1594" applyFont="1" applyFill="1" applyBorder="1" applyAlignment="1" applyProtection="1">
      <alignment horizontal="center" vertical="center" wrapText="1"/>
      <protection hidden="1"/>
    </xf>
    <xf numFmtId="168" fontId="30" fillId="5" borderId="31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78" xfId="1" applyNumberFormat="1" applyFont="1" applyFill="1" applyBorder="1" applyAlignment="1" applyProtection="1">
      <alignment horizontal="center" vertical="center" wrapText="1"/>
      <protection hidden="1"/>
    </xf>
    <xf numFmtId="3" fontId="30" fillId="18" borderId="125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58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9" xfId="1594" applyFont="1" applyFill="1" applyBorder="1" applyAlignment="1" applyProtection="1">
      <alignment horizontal="center" vertical="center" wrapText="1"/>
      <protection hidden="1"/>
    </xf>
    <xf numFmtId="9" fontId="94" fillId="18" borderId="44" xfId="1594" applyFont="1" applyFill="1" applyBorder="1" applyAlignment="1" applyProtection="1">
      <alignment horizontal="center" vertical="center" wrapText="1"/>
      <protection hidden="1"/>
    </xf>
    <xf numFmtId="168" fontId="35" fillId="5" borderId="44" xfId="1" applyNumberFormat="1" applyFont="1" applyFill="1" applyBorder="1" applyAlignment="1" applyProtection="1">
      <alignment horizontal="center" vertical="center" wrapText="1"/>
      <protection hidden="1"/>
    </xf>
    <xf numFmtId="3" fontId="35" fillId="6" borderId="81" xfId="1" applyNumberFormat="1" applyFont="1" applyFill="1" applyBorder="1" applyAlignment="1" applyProtection="1">
      <alignment horizontal="center" vertical="center" wrapText="1"/>
      <protection hidden="1"/>
    </xf>
    <xf numFmtId="3" fontId="35" fillId="18" borderId="124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61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116" xfId="1594" applyFont="1" applyFill="1" applyBorder="1" applyAlignment="1" applyProtection="1">
      <alignment horizontal="center" vertical="center" wrapText="1"/>
      <protection hidden="1"/>
    </xf>
    <xf numFmtId="168" fontId="57" fillId="2" borderId="144" xfId="1" applyNumberFormat="1" applyFont="1" applyFill="1" applyBorder="1" applyAlignment="1" applyProtection="1">
      <alignment horizontal="center" vertical="center" wrapText="1"/>
      <protection hidden="1"/>
    </xf>
    <xf numFmtId="9" fontId="35" fillId="17" borderId="32" xfId="1594" applyFont="1" applyFill="1" applyBorder="1" applyAlignment="1" applyProtection="1">
      <alignment horizontal="center" vertical="center" wrapText="1"/>
      <protection hidden="1"/>
    </xf>
    <xf numFmtId="9" fontId="65" fillId="18" borderId="32" xfId="1594" applyFont="1" applyFill="1" applyBorder="1" applyAlignment="1" applyProtection="1">
      <alignment horizontal="center" vertical="center" wrapText="1"/>
      <protection hidden="1"/>
    </xf>
    <xf numFmtId="168" fontId="30" fillId="5" borderId="32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79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59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3" xfId="1594" applyFont="1" applyFill="1" applyBorder="1" applyAlignment="1" applyProtection="1">
      <alignment horizontal="center" vertical="center" wrapText="1"/>
      <protection hidden="1"/>
    </xf>
    <xf numFmtId="168" fontId="54" fillId="2" borderId="145" xfId="1" applyNumberFormat="1" applyFont="1" applyFill="1" applyBorder="1" applyAlignment="1" applyProtection="1">
      <alignment horizontal="center" vertical="center" wrapText="1"/>
      <protection hidden="1"/>
    </xf>
    <xf numFmtId="9" fontId="30" fillId="17" borderId="33" xfId="1594" applyFont="1" applyFill="1" applyBorder="1" applyAlignment="1" applyProtection="1">
      <alignment horizontal="center" vertical="center" wrapText="1"/>
      <protection hidden="1"/>
    </xf>
    <xf numFmtId="168" fontId="30" fillId="0" borderId="5" xfId="1" applyNumberFormat="1" applyFont="1" applyFill="1" applyBorder="1" applyAlignment="1" applyProtection="1">
      <alignment horizontal="center" vertical="center" wrapText="1"/>
      <protection hidden="1"/>
    </xf>
    <xf numFmtId="9" fontId="65" fillId="18" borderId="33" xfId="1594" applyFont="1" applyFill="1" applyBorder="1" applyAlignment="1" applyProtection="1">
      <alignment horizontal="center" vertical="center" wrapText="1"/>
      <protection hidden="1"/>
    </xf>
    <xf numFmtId="168" fontId="30" fillId="5" borderId="33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80" xfId="1" applyNumberFormat="1" applyFont="1" applyFill="1" applyBorder="1" applyAlignment="1" applyProtection="1">
      <alignment horizontal="center" vertical="center" wrapText="1"/>
      <protection hidden="1"/>
    </xf>
    <xf numFmtId="3" fontId="30" fillId="18" borderId="132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60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6" xfId="1594" applyFont="1" applyFill="1" applyBorder="1" applyAlignment="1" applyProtection="1">
      <alignment horizontal="center" vertical="center" wrapText="1"/>
      <protection hidden="1"/>
    </xf>
    <xf numFmtId="168" fontId="54" fillId="2" borderId="146" xfId="1" applyNumberFormat="1" applyFont="1" applyFill="1" applyBorder="1" applyAlignment="1" applyProtection="1">
      <alignment horizontal="center" vertical="center" wrapText="1"/>
      <protection hidden="1"/>
    </xf>
    <xf numFmtId="3" fontId="30" fillId="18" borderId="123" xfId="1" applyNumberFormat="1" applyFont="1" applyFill="1" applyBorder="1" applyAlignment="1" applyProtection="1">
      <alignment horizontal="center" vertical="center" wrapText="1"/>
      <protection hidden="1"/>
    </xf>
    <xf numFmtId="9" fontId="65" fillId="18" borderId="42" xfId="1594" applyFont="1" applyFill="1" applyBorder="1" applyAlignment="1" applyProtection="1">
      <alignment horizontal="center" vertical="center" wrapText="1"/>
      <protection hidden="1"/>
    </xf>
    <xf numFmtId="168" fontId="30" fillId="5" borderId="42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82" xfId="1" applyNumberFormat="1" applyFont="1" applyFill="1" applyBorder="1" applyAlignment="1" applyProtection="1">
      <alignment horizontal="center" vertical="center" wrapText="1"/>
      <protection hidden="1"/>
    </xf>
    <xf numFmtId="3" fontId="30" fillId="18" borderId="126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62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118" xfId="1594" applyFont="1" applyFill="1" applyBorder="1" applyAlignment="1" applyProtection="1">
      <alignment horizontal="center" vertical="center" wrapText="1"/>
      <protection hidden="1"/>
    </xf>
    <xf numFmtId="168" fontId="95" fillId="0" borderId="51" xfId="1" applyNumberFormat="1" applyFont="1" applyFill="1" applyBorder="1" applyAlignment="1" applyProtection="1">
      <alignment horizontal="center" vertical="center" wrapText="1"/>
      <protection hidden="1"/>
    </xf>
    <xf numFmtId="168" fontId="95" fillId="6" borderId="58" xfId="1" applyNumberFormat="1" applyFont="1" applyFill="1" applyBorder="1" applyAlignment="1" applyProtection="1">
      <alignment horizontal="center" vertical="center" wrapText="1"/>
      <protection hidden="1"/>
    </xf>
    <xf numFmtId="168" fontId="57" fillId="2" borderId="143" xfId="1" applyNumberFormat="1" applyFont="1" applyFill="1" applyBorder="1" applyAlignment="1" applyProtection="1">
      <alignment horizontal="center" vertical="center" wrapText="1"/>
      <protection hidden="1"/>
    </xf>
    <xf numFmtId="168" fontId="96" fillId="0" borderId="54" xfId="1" applyNumberFormat="1" applyFont="1" applyFill="1" applyBorder="1" applyAlignment="1" applyProtection="1">
      <alignment horizontal="center" vertical="center" wrapText="1"/>
      <protection hidden="1"/>
    </xf>
    <xf numFmtId="168" fontId="96" fillId="6" borderId="61" xfId="1" applyNumberFormat="1" applyFont="1" applyFill="1" applyBorder="1" applyAlignment="1" applyProtection="1">
      <alignment horizontal="center" vertical="center" wrapText="1"/>
      <protection hidden="1"/>
    </xf>
    <xf numFmtId="168" fontId="95" fillId="0" borderId="52" xfId="1" applyNumberFormat="1" applyFont="1" applyFill="1" applyBorder="1" applyAlignment="1" applyProtection="1">
      <alignment horizontal="center" vertical="center" wrapText="1"/>
      <protection hidden="1"/>
    </xf>
    <xf numFmtId="168" fontId="95" fillId="6" borderId="59" xfId="1" applyNumberFormat="1" applyFont="1" applyFill="1" applyBorder="1" applyAlignment="1" applyProtection="1">
      <alignment horizontal="center" vertical="center" wrapText="1"/>
      <protection hidden="1"/>
    </xf>
    <xf numFmtId="168" fontId="95" fillId="0" borderId="53" xfId="1" applyNumberFormat="1" applyFont="1" applyFill="1" applyBorder="1" applyAlignment="1" applyProtection="1">
      <alignment horizontal="center" vertical="center" wrapText="1"/>
      <protection hidden="1"/>
    </xf>
    <xf numFmtId="168" fontId="95" fillId="6" borderId="60" xfId="1" applyNumberFormat="1" applyFont="1" applyFill="1" applyBorder="1" applyAlignment="1" applyProtection="1">
      <alignment horizontal="center" vertical="center" wrapText="1"/>
      <protection hidden="1"/>
    </xf>
    <xf numFmtId="168" fontId="95" fillId="0" borderId="54" xfId="1" applyNumberFormat="1" applyFont="1" applyFill="1" applyBorder="1" applyAlignment="1" applyProtection="1">
      <alignment horizontal="center" vertical="center" wrapText="1"/>
      <protection hidden="1"/>
    </xf>
    <xf numFmtId="168" fontId="30" fillId="5" borderId="44" xfId="1" applyNumberFormat="1" applyFont="1" applyFill="1" applyBorder="1" applyAlignment="1" applyProtection="1">
      <alignment horizontal="center" vertical="center" wrapText="1"/>
      <protection hidden="1"/>
    </xf>
    <xf numFmtId="168" fontId="95" fillId="6" borderId="61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81" xfId="1" applyNumberFormat="1" applyFont="1" applyFill="1" applyBorder="1" applyAlignment="1" applyProtection="1">
      <alignment horizontal="center" vertical="center" wrapText="1"/>
      <protection hidden="1"/>
    </xf>
    <xf numFmtId="3" fontId="30" fillId="18" borderId="124" xfId="1" applyNumberFormat="1" applyFont="1" applyFill="1" applyBorder="1" applyAlignment="1" applyProtection="1">
      <alignment horizontal="center" vertical="center" wrapText="1"/>
      <protection hidden="1"/>
    </xf>
    <xf numFmtId="168" fontId="95" fillId="0" borderId="55" xfId="1" applyNumberFormat="1" applyFont="1" applyFill="1" applyBorder="1" applyAlignment="1" applyProtection="1">
      <alignment horizontal="center" vertical="center" wrapText="1"/>
      <protection hidden="1"/>
    </xf>
    <xf numFmtId="168" fontId="95" fillId="6" borderId="62" xfId="1" applyNumberFormat="1" applyFont="1" applyFill="1" applyBorder="1" applyAlignment="1" applyProtection="1">
      <alignment horizontal="center" vertical="center" wrapText="1"/>
      <protection hidden="1"/>
    </xf>
    <xf numFmtId="168" fontId="35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35" fillId="4" borderId="0" xfId="1594" applyFont="1" applyFill="1" applyBorder="1" applyAlignment="1" applyProtection="1">
      <alignment horizontal="center" vertical="center" wrapText="1"/>
      <protection hidden="1"/>
    </xf>
    <xf numFmtId="168" fontId="30" fillId="4" borderId="0" xfId="1" applyNumberFormat="1" applyFont="1" applyFill="1" applyBorder="1" applyAlignment="1" applyProtection="1">
      <alignment horizontal="center" vertical="center" wrapText="1"/>
      <protection hidden="1"/>
    </xf>
    <xf numFmtId="168" fontId="30" fillId="2" borderId="0" xfId="1" applyNumberFormat="1" applyFont="1" applyFill="1" applyBorder="1" applyAlignment="1" applyProtection="1">
      <alignment horizontal="center" vertical="center" wrapText="1"/>
      <protection hidden="1"/>
    </xf>
    <xf numFmtId="168" fontId="35" fillId="33" borderId="0" xfId="1" applyNumberFormat="1" applyFont="1" applyFill="1" applyBorder="1" applyAlignment="1" applyProtection="1">
      <alignment horizontal="center" vertical="center" wrapText="1"/>
      <protection hidden="1"/>
    </xf>
    <xf numFmtId="168" fontId="35" fillId="4" borderId="0" xfId="1" applyNumberFormat="1" applyFont="1" applyFill="1" applyBorder="1" applyAlignment="1" applyProtection="1">
      <alignment horizontal="center" vertical="center" wrapText="1"/>
      <protection hidden="1"/>
    </xf>
    <xf numFmtId="3" fontId="30" fillId="4" borderId="0" xfId="1593" applyNumberFormat="1" applyFont="1" applyFill="1" applyBorder="1" applyAlignment="1" applyProtection="1">
      <alignment horizontal="center" vertical="center" wrapText="1"/>
      <protection hidden="1"/>
    </xf>
    <xf numFmtId="9" fontId="30" fillId="4" borderId="0" xfId="1594" applyFont="1" applyFill="1" applyBorder="1" applyAlignment="1" applyProtection="1">
      <alignment horizontal="center" vertical="center" wrapText="1"/>
      <protection hidden="1"/>
    </xf>
    <xf numFmtId="168" fontId="30" fillId="33" borderId="0" xfId="1" applyNumberFormat="1" applyFont="1" applyFill="1" applyBorder="1" applyAlignment="1" applyProtection="1">
      <alignment horizontal="center" vertical="center" wrapText="1"/>
      <protection hidden="1"/>
    </xf>
    <xf numFmtId="0" fontId="66" fillId="4" borderId="0" xfId="0" applyFont="1" applyFill="1"/>
    <xf numFmtId="9" fontId="30" fillId="17" borderId="7" xfId="1594" applyFont="1" applyFill="1" applyBorder="1" applyAlignment="1" applyProtection="1">
      <alignment horizontal="center" vertical="center" wrapText="1"/>
      <protection hidden="1"/>
    </xf>
    <xf numFmtId="0" fontId="30" fillId="4" borderId="0" xfId="1" applyFont="1" applyFill="1" applyBorder="1" applyAlignment="1" applyProtection="1">
      <alignment horizontal="center" vertical="center" textRotation="90" wrapText="1"/>
      <protection hidden="1"/>
    </xf>
    <xf numFmtId="0" fontId="30" fillId="4" borderId="0" xfId="1" applyFont="1" applyFill="1" applyBorder="1" applyAlignment="1" applyProtection="1">
      <alignment horizontal="center" vertical="center" wrapText="1"/>
      <protection hidden="1"/>
    </xf>
    <xf numFmtId="168" fontId="30" fillId="0" borderId="4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13" xfId="1" applyNumberFormat="1" applyFont="1" applyFill="1" applyBorder="1" applyAlignment="1" applyProtection="1">
      <alignment horizontal="center" vertical="center" wrapText="1"/>
      <protection hidden="1"/>
    </xf>
    <xf numFmtId="0" fontId="34" fillId="4" borderId="84" xfId="0" applyFont="1" applyFill="1" applyBorder="1"/>
    <xf numFmtId="3" fontId="30" fillId="19" borderId="13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133" xfId="1" applyNumberFormat="1" applyFont="1" applyFill="1" applyBorder="1" applyAlignment="1" applyProtection="1">
      <alignment horizontal="center" vertical="center" wrapText="1"/>
      <protection hidden="1"/>
    </xf>
    <xf numFmtId="0" fontId="30" fillId="19" borderId="22" xfId="1" applyFont="1" applyFill="1" applyBorder="1" applyAlignment="1" applyProtection="1">
      <alignment horizontal="center" vertical="center" wrapText="1"/>
      <protection hidden="1"/>
    </xf>
    <xf numFmtId="3" fontId="30" fillId="19" borderId="22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121" xfId="1" applyNumberFormat="1" applyFont="1" applyFill="1" applyBorder="1" applyAlignment="1" applyProtection="1">
      <alignment horizontal="center" vertical="center" wrapText="1"/>
      <protection hidden="1"/>
    </xf>
    <xf numFmtId="9" fontId="35" fillId="0" borderId="11" xfId="162" applyFont="1" applyBorder="1" applyAlignment="1">
      <alignment horizontal="center" vertical="center"/>
    </xf>
    <xf numFmtId="0" fontId="35" fillId="4" borderId="25" xfId="1" applyFont="1" applyFill="1" applyBorder="1" applyAlignment="1" applyProtection="1">
      <alignment vertical="center" wrapText="1"/>
      <protection hidden="1"/>
    </xf>
    <xf numFmtId="49" fontId="30" fillId="19" borderId="123" xfId="1" applyNumberFormat="1" applyFont="1" applyFill="1" applyBorder="1" applyAlignment="1" applyProtection="1">
      <alignment horizontal="center" vertical="center" wrapText="1"/>
      <protection hidden="1"/>
    </xf>
    <xf numFmtId="9" fontId="30" fillId="17" borderId="37" xfId="1594" applyNumberFormat="1" applyFont="1" applyFill="1" applyBorder="1" applyAlignment="1" applyProtection="1">
      <alignment horizontal="center" vertical="center" wrapText="1"/>
      <protection hidden="1"/>
    </xf>
    <xf numFmtId="169" fontId="35" fillId="17" borderId="86" xfId="1594" applyNumberFormat="1" applyFont="1" applyFill="1" applyBorder="1" applyAlignment="1" applyProtection="1">
      <alignment horizontal="center" vertical="center" wrapText="1"/>
      <protection hidden="1"/>
    </xf>
    <xf numFmtId="169" fontId="35" fillId="17" borderId="87" xfId="1594" applyNumberFormat="1" applyFont="1" applyFill="1" applyBorder="1" applyAlignment="1" applyProtection="1">
      <alignment horizontal="center" vertical="center" wrapText="1"/>
      <protection hidden="1"/>
    </xf>
    <xf numFmtId="0" fontId="21" fillId="19" borderId="58" xfId="1" applyFont="1" applyFill="1" applyBorder="1" applyAlignment="1" applyProtection="1">
      <alignment horizontal="center" vertical="center" wrapText="1"/>
      <protection hidden="1"/>
    </xf>
    <xf numFmtId="9" fontId="21" fillId="19" borderId="85" xfId="1594" applyFont="1" applyFill="1" applyBorder="1" applyAlignment="1" applyProtection="1">
      <alignment horizontal="center" vertical="center" wrapText="1"/>
      <protection hidden="1"/>
    </xf>
    <xf numFmtId="0" fontId="35" fillId="0" borderId="44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3" fontId="30" fillId="0" borderId="5" xfId="1593" applyNumberFormat="1" applyFont="1" applyFill="1" applyBorder="1" applyAlignment="1" applyProtection="1">
      <alignment horizontal="center" vertical="center" wrapText="1"/>
      <protection hidden="1"/>
    </xf>
    <xf numFmtId="168" fontId="30" fillId="0" borderId="90" xfId="1" applyNumberFormat="1" applyFont="1" applyFill="1" applyBorder="1" applyAlignment="1" applyProtection="1">
      <alignment horizontal="center" vertical="center" wrapText="1"/>
      <protection hidden="1"/>
    </xf>
    <xf numFmtId="168" fontId="54" fillId="0" borderId="61" xfId="1" applyNumberFormat="1" applyFont="1" applyFill="1" applyBorder="1" applyAlignment="1" applyProtection="1">
      <alignment horizontal="center" vertical="center" wrapText="1"/>
      <protection hidden="1"/>
    </xf>
    <xf numFmtId="168" fontId="57" fillId="0" borderId="59" xfId="1" applyNumberFormat="1" applyFont="1" applyFill="1" applyBorder="1" applyAlignment="1" applyProtection="1">
      <alignment horizontal="center" vertical="center" wrapText="1"/>
      <protection hidden="1"/>
    </xf>
    <xf numFmtId="168" fontId="54" fillId="0" borderId="60" xfId="1" applyNumberFormat="1" applyFont="1" applyFill="1" applyBorder="1" applyAlignment="1" applyProtection="1">
      <alignment horizontal="center" vertical="center" wrapText="1"/>
      <protection hidden="1"/>
    </xf>
    <xf numFmtId="168" fontId="54" fillId="0" borderId="58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48" xfId="1" applyNumberFormat="1" applyFont="1" applyFill="1" applyBorder="1" applyAlignment="1" applyProtection="1">
      <alignment horizontal="center" vertical="center" wrapText="1"/>
      <protection hidden="1"/>
    </xf>
    <xf numFmtId="168" fontId="5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2" fillId="0" borderId="0" xfId="0" applyFont="1" applyFill="1" applyBorder="1" applyAlignment="1">
      <alignment horizontal="center" vertical="center" textRotation="90" wrapText="1"/>
    </xf>
    <xf numFmtId="0" fontId="87" fillId="0" borderId="0" xfId="1592" applyFont="1" applyFill="1"/>
    <xf numFmtId="0" fontId="87" fillId="0" borderId="0" xfId="1592" applyFont="1" applyFill="1" applyBorder="1" applyAlignment="1" applyProtection="1">
      <alignment vertical="center"/>
      <protection hidden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35" borderId="1" xfId="0" applyFont="1" applyFill="1" applyBorder="1" applyAlignment="1">
      <alignment horizontal="center" vertical="center" textRotation="90" wrapText="1"/>
    </xf>
    <xf numFmtId="0" fontId="33" fillId="14" borderId="1" xfId="0" applyFont="1" applyFill="1" applyBorder="1" applyAlignment="1">
      <alignment horizontal="center" vertical="center" textRotation="90" wrapText="1"/>
    </xf>
    <xf numFmtId="0" fontId="33" fillId="7" borderId="1" xfId="0" applyFont="1" applyFill="1" applyBorder="1" applyAlignment="1">
      <alignment horizontal="center" vertical="center" textRotation="90" wrapText="1"/>
    </xf>
    <xf numFmtId="0" fontId="32" fillId="0" borderId="0" xfId="0" applyFont="1" applyFill="1"/>
    <xf numFmtId="9" fontId="30" fillId="17" borderId="85" xfId="1594" applyFont="1" applyFill="1" applyBorder="1" applyAlignment="1" applyProtection="1">
      <alignment horizontal="center" vertical="center" wrapText="1"/>
      <protection hidden="1"/>
    </xf>
    <xf numFmtId="0" fontId="35" fillId="19" borderId="14" xfId="1" applyFont="1" applyFill="1" applyBorder="1" applyAlignment="1" applyProtection="1">
      <alignment horizontal="center" vertical="center" wrapText="1"/>
      <protection hidden="1"/>
    </xf>
    <xf numFmtId="0" fontId="35" fillId="2" borderId="15" xfId="1" applyFont="1" applyFill="1" applyBorder="1" applyAlignment="1" applyProtection="1">
      <alignment horizontal="center" vertical="center" wrapText="1"/>
      <protection hidden="1"/>
    </xf>
    <xf numFmtId="9" fontId="37" fillId="19" borderId="15" xfId="1594" applyFont="1" applyFill="1" applyBorder="1" applyAlignment="1" applyProtection="1">
      <alignment horizontal="center" vertical="center" wrapText="1"/>
      <protection hidden="1"/>
    </xf>
    <xf numFmtId="3" fontId="30" fillId="0" borderId="15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57" xfId="1594" applyNumberFormat="1" applyFont="1" applyFill="1" applyBorder="1" applyAlignment="1" applyProtection="1">
      <alignment horizontal="center" vertical="center" wrapText="1"/>
      <protection hidden="1"/>
    </xf>
    <xf numFmtId="168" fontId="30" fillId="0" borderId="110" xfId="1" applyNumberFormat="1" applyFont="1" applyFill="1" applyBorder="1" applyAlignment="1" applyProtection="1">
      <alignment horizontal="center" vertical="center" wrapText="1"/>
      <protection hidden="1"/>
    </xf>
    <xf numFmtId="168" fontId="35" fillId="0" borderId="11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1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47" xfId="1" applyNumberFormat="1" applyFont="1" applyFill="1" applyBorder="1" applyAlignment="1" applyProtection="1">
      <alignment horizontal="center" vertical="center" wrapText="1"/>
      <protection hidden="1"/>
    </xf>
    <xf numFmtId="9" fontId="33" fillId="17" borderId="7" xfId="1594" applyFont="1" applyFill="1" applyBorder="1" applyAlignment="1" applyProtection="1">
      <alignment horizontal="center" vertical="center" wrapText="1"/>
      <protection hidden="1"/>
    </xf>
    <xf numFmtId="9" fontId="34" fillId="17" borderId="1" xfId="1594" applyFont="1" applyFill="1" applyBorder="1" applyAlignment="1" applyProtection="1">
      <alignment horizontal="center" vertical="center" wrapText="1"/>
      <protection hidden="1"/>
    </xf>
    <xf numFmtId="9" fontId="33" fillId="17" borderId="1" xfId="1594" applyFont="1" applyFill="1" applyBorder="1" applyAlignment="1" applyProtection="1">
      <alignment horizontal="center" vertical="center" wrapText="1"/>
      <protection hidden="1"/>
    </xf>
    <xf numFmtId="9" fontId="33" fillId="17" borderId="57" xfId="1594" applyFont="1" applyFill="1" applyBorder="1" applyAlignment="1" applyProtection="1">
      <alignment horizontal="center" vertical="center" wrapText="1"/>
      <protection hidden="1"/>
    </xf>
    <xf numFmtId="0" fontId="30" fillId="4" borderId="32" xfId="1" applyFont="1" applyFill="1" applyBorder="1" applyAlignment="1" applyProtection="1">
      <alignment horizontal="center" vertical="center" wrapText="1"/>
      <protection hidden="1"/>
    </xf>
    <xf numFmtId="168" fontId="35" fillId="2" borderId="149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37" xfId="1593" applyNumberFormat="1" applyFont="1" applyFill="1" applyBorder="1" applyAlignment="1" applyProtection="1">
      <alignment horizontal="center" vertical="center" wrapText="1"/>
      <protection hidden="1"/>
    </xf>
    <xf numFmtId="0" fontId="30" fillId="4" borderId="31" xfId="1" applyFont="1" applyFill="1" applyBorder="1" applyAlignment="1" applyProtection="1">
      <alignment horizontal="center" vertical="center" wrapText="1"/>
      <protection hidden="1"/>
    </xf>
    <xf numFmtId="168" fontId="35" fillId="2" borderId="150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33" xfId="1" applyFont="1" applyFill="1" applyBorder="1" applyAlignment="1" applyProtection="1">
      <alignment horizontal="center" vertical="center" wrapText="1"/>
      <protection hidden="1"/>
    </xf>
    <xf numFmtId="168" fontId="30" fillId="2" borderId="5" xfId="1" applyNumberFormat="1" applyFont="1" applyFill="1" applyBorder="1" applyAlignment="1" applyProtection="1">
      <alignment horizontal="center" vertical="center" wrapText="1"/>
      <protection hidden="1"/>
    </xf>
    <xf numFmtId="168" fontId="35" fillId="34" borderId="117" xfId="1" applyNumberFormat="1" applyFont="1" applyFill="1" applyBorder="1" applyAlignment="1" applyProtection="1">
      <alignment horizontal="center" vertical="center" wrapText="1"/>
      <protection hidden="1"/>
    </xf>
    <xf numFmtId="168" fontId="30" fillId="34" borderId="141" xfId="1" applyNumberFormat="1" applyFont="1" applyFill="1" applyBorder="1" applyAlignment="1" applyProtection="1">
      <alignment horizontal="center" vertical="center" wrapText="1"/>
      <protection hidden="1"/>
    </xf>
    <xf numFmtId="168" fontId="35" fillId="34" borderId="141" xfId="1" applyNumberFormat="1" applyFont="1" applyFill="1" applyBorder="1" applyAlignment="1" applyProtection="1">
      <alignment horizontal="center" vertical="center" wrapText="1"/>
      <protection hidden="1"/>
    </xf>
    <xf numFmtId="168" fontId="30" fillId="34" borderId="151" xfId="1" applyNumberFormat="1" applyFont="1" applyFill="1" applyBorder="1" applyAlignment="1" applyProtection="1">
      <alignment horizontal="center" vertical="center" wrapText="1"/>
      <protection hidden="1"/>
    </xf>
    <xf numFmtId="0" fontId="37" fillId="0" borderId="9" xfId="1" applyFont="1" applyFill="1" applyBorder="1" applyAlignment="1" applyProtection="1">
      <alignment horizontal="center" vertical="center" wrapText="1"/>
      <protection hidden="1"/>
    </xf>
    <xf numFmtId="0" fontId="36" fillId="0" borderId="3" xfId="1" applyFont="1" applyFill="1" applyBorder="1" applyAlignment="1" applyProtection="1">
      <alignment horizontal="center" vertical="center" wrapText="1"/>
      <protection hidden="1"/>
    </xf>
    <xf numFmtId="0" fontId="37" fillId="0" borderId="3" xfId="1" applyFont="1" applyFill="1" applyBorder="1" applyAlignment="1" applyProtection="1">
      <alignment horizontal="center" vertical="center" wrapText="1"/>
      <protection hidden="1"/>
    </xf>
    <xf numFmtId="0" fontId="37" fillId="0" borderId="97" xfId="1" applyFont="1" applyFill="1" applyBorder="1" applyAlignment="1" applyProtection="1">
      <alignment horizontal="center" vertical="center" wrapText="1"/>
      <protection hidden="1"/>
    </xf>
    <xf numFmtId="0" fontId="33" fillId="19" borderId="1" xfId="0" applyFont="1" applyFill="1" applyBorder="1" applyAlignment="1">
      <alignment horizontal="center" vertical="center"/>
    </xf>
    <xf numFmtId="0" fontId="33" fillId="19" borderId="1" xfId="0" applyFont="1" applyFill="1" applyBorder="1" applyAlignment="1">
      <alignment vertical="center" wrapText="1"/>
    </xf>
    <xf numFmtId="0" fontId="33" fillId="19" borderId="1" xfId="0" applyFont="1" applyFill="1" applyBorder="1" applyAlignment="1">
      <alignment horizontal="center" vertical="center" textRotation="90" wrapText="1"/>
    </xf>
    <xf numFmtId="0" fontId="35" fillId="0" borderId="24" xfId="1" applyFont="1" applyFill="1" applyBorder="1" applyAlignment="1" applyProtection="1">
      <alignment horizontal="center" vertical="center" wrapText="1"/>
      <protection hidden="1"/>
    </xf>
    <xf numFmtId="0" fontId="35" fillId="0" borderId="30" xfId="1" applyFont="1" applyFill="1" applyBorder="1" applyAlignment="1" applyProtection="1">
      <alignment horizontal="center" vertical="center" wrapText="1"/>
      <protection hidden="1"/>
    </xf>
    <xf numFmtId="0" fontId="35" fillId="0" borderId="13" xfId="1" applyFont="1" applyFill="1" applyBorder="1" applyAlignment="1" applyProtection="1">
      <alignment horizontal="center" vertical="center" wrapText="1"/>
      <protection hidden="1"/>
    </xf>
    <xf numFmtId="0" fontId="35" fillId="19" borderId="16" xfId="1" applyFont="1" applyFill="1" applyBorder="1" applyAlignment="1" applyProtection="1">
      <alignment horizontal="center" vertical="center" wrapText="1"/>
      <protection hidden="1"/>
    </xf>
    <xf numFmtId="0" fontId="30" fillId="0" borderId="116" xfId="1" applyFont="1" applyFill="1" applyBorder="1" applyAlignment="1" applyProtection="1">
      <alignment horizontal="center" vertical="center" wrapText="1"/>
      <protection hidden="1"/>
    </xf>
    <xf numFmtId="0" fontId="35" fillId="0" borderId="3" xfId="1" applyFont="1" applyFill="1" applyBorder="1" applyAlignment="1" applyProtection="1">
      <alignment horizontal="center" vertical="center" wrapText="1"/>
      <protection hidden="1"/>
    </xf>
    <xf numFmtId="0" fontId="30" fillId="0" borderId="6" xfId="1" applyFont="1" applyFill="1" applyBorder="1" applyAlignment="1" applyProtection="1">
      <alignment horizontal="center" vertical="center" wrapText="1"/>
      <protection hidden="1"/>
    </xf>
    <xf numFmtId="0" fontId="30" fillId="0" borderId="17" xfId="1" applyFont="1" applyFill="1" applyBorder="1" applyAlignment="1" applyProtection="1">
      <alignment horizontal="center" vertical="center" wrapText="1"/>
      <protection hidden="1"/>
    </xf>
    <xf numFmtId="0" fontId="30" fillId="0" borderId="45" xfId="1" applyFont="1" applyFill="1" applyBorder="1" applyAlignment="1" applyProtection="1">
      <alignment horizontal="center" vertical="center" wrapText="1"/>
      <protection hidden="1"/>
    </xf>
    <xf numFmtId="0" fontId="35" fillId="0" borderId="46" xfId="1" applyFont="1" applyFill="1" applyBorder="1" applyAlignment="1" applyProtection="1">
      <alignment horizontal="center" vertical="center" wrapText="1"/>
      <protection hidden="1"/>
    </xf>
    <xf numFmtId="0" fontId="30" fillId="0" borderId="50" xfId="1" applyFont="1" applyFill="1" applyBorder="1" applyAlignment="1" applyProtection="1">
      <alignment horizontal="center" vertical="center" wrapText="1"/>
      <protection hidden="1"/>
    </xf>
    <xf numFmtId="168" fontId="50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21" fillId="19" borderId="13" xfId="1" applyFont="1" applyFill="1" applyBorder="1" applyAlignment="1" applyProtection="1">
      <alignment horizontal="center" vertical="center" wrapText="1"/>
      <protection hidden="1"/>
    </xf>
    <xf numFmtId="9" fontId="64" fillId="19" borderId="140" xfId="1594" applyFont="1" applyFill="1" applyBorder="1" applyAlignment="1" applyProtection="1">
      <alignment horizontal="center" vertical="center" wrapText="1"/>
      <protection hidden="1"/>
    </xf>
    <xf numFmtId="0" fontId="37" fillId="4" borderId="1" xfId="1" applyFont="1" applyFill="1" applyBorder="1" applyAlignment="1" applyProtection="1">
      <alignment horizontal="center" vertical="center" wrapText="1"/>
      <protection hidden="1"/>
    </xf>
    <xf numFmtId="0" fontId="36" fillId="4" borderId="1" xfId="1" applyFont="1" applyFill="1" applyBorder="1" applyAlignment="1" applyProtection="1">
      <alignment horizontal="center" vertical="center" wrapText="1"/>
      <protection hidden="1"/>
    </xf>
    <xf numFmtId="0" fontId="37" fillId="4" borderId="38" xfId="1" applyFont="1" applyFill="1" applyBorder="1" applyAlignment="1" applyProtection="1">
      <alignment horizontal="center" vertical="center" wrapText="1"/>
      <protection hidden="1"/>
    </xf>
    <xf numFmtId="0" fontId="37" fillId="4" borderId="5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vertical="center" wrapText="1"/>
      <protection hidden="1"/>
    </xf>
    <xf numFmtId="9" fontId="37" fillId="19" borderId="140" xfId="1594" applyFont="1" applyFill="1" applyBorder="1" applyAlignment="1" applyProtection="1">
      <alignment horizontal="center" vertical="center" wrapText="1"/>
      <protection hidden="1"/>
    </xf>
    <xf numFmtId="0" fontId="35" fillId="4" borderId="1" xfId="1" applyFont="1" applyFill="1" applyBorder="1" applyAlignment="1" applyProtection="1">
      <alignment horizontal="center" vertical="center" wrapText="1"/>
      <protection hidden="1"/>
    </xf>
    <xf numFmtId="0" fontId="30" fillId="4" borderId="5" xfId="1" applyFont="1" applyFill="1" applyBorder="1" applyAlignment="1" applyProtection="1">
      <alignment horizontal="center" vertical="center" wrapText="1"/>
      <protection hidden="1"/>
    </xf>
    <xf numFmtId="9" fontId="21" fillId="19" borderId="140" xfId="1594" applyFont="1" applyFill="1" applyBorder="1" applyAlignment="1" applyProtection="1">
      <alignment horizontal="center" vertical="center" wrapText="1"/>
      <protection hidden="1"/>
    </xf>
    <xf numFmtId="0" fontId="30" fillId="4" borderId="7" xfId="1" applyFont="1" applyFill="1" applyBorder="1" applyAlignment="1" applyProtection="1">
      <alignment horizontal="center" vertical="center" wrapText="1"/>
      <protection hidden="1"/>
    </xf>
    <xf numFmtId="49" fontId="30" fillId="19" borderId="152" xfId="1" applyNumberFormat="1" applyFont="1" applyFill="1" applyBorder="1" applyAlignment="1" applyProtection="1">
      <alignment horizontal="center" vertical="center" wrapText="1"/>
      <protection hidden="1"/>
    </xf>
    <xf numFmtId="0" fontId="38" fillId="4" borderId="29" xfId="1" applyFont="1" applyFill="1" applyBorder="1" applyAlignment="1" applyProtection="1">
      <alignment vertical="center" wrapText="1"/>
      <protection hidden="1"/>
    </xf>
    <xf numFmtId="169" fontId="30" fillId="17" borderId="85" xfId="1594" applyNumberFormat="1" applyFont="1" applyFill="1" applyBorder="1" applyAlignment="1" applyProtection="1">
      <alignment horizontal="center" vertical="center" wrapText="1"/>
      <protection hidden="1"/>
    </xf>
    <xf numFmtId="169" fontId="30" fillId="17" borderId="142" xfId="1594" applyNumberFormat="1" applyFont="1" applyFill="1" applyBorder="1" applyAlignment="1" applyProtection="1">
      <alignment horizontal="center" vertical="center" wrapText="1"/>
      <protection hidden="1"/>
    </xf>
    <xf numFmtId="169" fontId="30" fillId="17" borderId="88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7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57" xfId="1594" applyNumberFormat="1" applyFont="1" applyFill="1" applyBorder="1" applyAlignment="1" applyProtection="1">
      <alignment horizontal="center" vertical="center" wrapText="1"/>
      <protection hidden="1"/>
    </xf>
    <xf numFmtId="49" fontId="30" fillId="0" borderId="119" xfId="1" applyNumberFormat="1" applyFont="1" applyFill="1" applyBorder="1" applyAlignment="1" applyProtection="1">
      <alignment horizontal="center" vertical="center" wrapText="1"/>
      <protection hidden="1"/>
    </xf>
    <xf numFmtId="9" fontId="30" fillId="2" borderId="133" xfId="1" applyNumberFormat="1" applyFont="1" applyFill="1" applyBorder="1" applyAlignment="1" applyProtection="1">
      <alignment horizontal="center" vertical="center" wrapText="1"/>
      <protection hidden="1"/>
    </xf>
    <xf numFmtId="169" fontId="30" fillId="17" borderId="7" xfId="1594" applyNumberFormat="1" applyFont="1" applyFill="1" applyBorder="1" applyAlignment="1" applyProtection="1">
      <alignment horizontal="center" vertical="center" wrapText="1"/>
      <protection hidden="1"/>
    </xf>
    <xf numFmtId="169" fontId="30" fillId="17" borderId="5" xfId="1594" applyNumberFormat="1" applyFont="1" applyFill="1" applyBorder="1" applyAlignment="1" applyProtection="1">
      <alignment horizontal="center" vertical="center" wrapText="1"/>
      <protection hidden="1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Alignment="1">
      <alignment horizontal="right"/>
    </xf>
    <xf numFmtId="0" fontId="30" fillId="0" borderId="36" xfId="1" applyFont="1" applyFill="1" applyBorder="1" applyAlignment="1" applyProtection="1">
      <alignment horizontal="left" vertical="center" wrapText="1"/>
      <protection hidden="1"/>
    </xf>
    <xf numFmtId="0" fontId="30" fillId="0" borderId="8" xfId="1" applyFont="1" applyFill="1" applyBorder="1" applyAlignment="1" applyProtection="1">
      <alignment horizontal="left" vertical="center" wrapText="1"/>
      <protection hidden="1"/>
    </xf>
    <xf numFmtId="168" fontId="83" fillId="2" borderId="150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7" xfId="1594" applyNumberFormat="1" applyFont="1" applyFill="1" applyBorder="1" applyAlignment="1" applyProtection="1">
      <alignment horizontal="center" vertical="center" wrapText="1"/>
      <protection hidden="1"/>
    </xf>
    <xf numFmtId="0" fontId="30" fillId="0" borderId="2" xfId="1" applyFont="1" applyFill="1" applyBorder="1" applyAlignment="1" applyProtection="1">
      <alignment horizontal="left" vertical="center" wrapText="1"/>
      <protection hidden="1"/>
    </xf>
    <xf numFmtId="168" fontId="83" fillId="2" borderId="34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1" xfId="1594" applyNumberFormat="1" applyFont="1" applyFill="1" applyBorder="1" applyAlignment="1" applyProtection="1">
      <alignment horizontal="center" vertical="center" wrapText="1"/>
      <protection hidden="1"/>
    </xf>
    <xf numFmtId="0" fontId="30" fillId="0" borderId="90" xfId="1" applyFont="1" applyFill="1" applyBorder="1" applyAlignment="1" applyProtection="1">
      <alignment horizontal="left" vertical="center" wrapText="1"/>
      <protection hidden="1"/>
    </xf>
    <xf numFmtId="168" fontId="83" fillId="2" borderId="149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37" xfId="1594" applyNumberFormat="1" applyFont="1" applyFill="1" applyBorder="1" applyAlignment="1" applyProtection="1">
      <alignment horizontal="center" vertical="center" wrapText="1"/>
      <protection hidden="1"/>
    </xf>
    <xf numFmtId="9" fontId="30" fillId="2" borderId="92" xfId="1" applyNumberFormat="1" applyFont="1" applyFill="1" applyBorder="1" applyAlignment="1" applyProtection="1">
      <alignment horizontal="center" vertical="center" wrapText="1"/>
      <protection hidden="1"/>
    </xf>
    <xf numFmtId="3" fontId="30" fillId="2" borderId="7" xfId="1594" applyNumberFormat="1" applyFont="1" applyFill="1" applyBorder="1" applyAlignment="1" applyProtection="1">
      <alignment horizontal="center" vertical="center" wrapText="1"/>
      <protection hidden="1"/>
    </xf>
    <xf numFmtId="3" fontId="30" fillId="2" borderId="57" xfId="1594" applyNumberFormat="1" applyFont="1" applyFill="1" applyBorder="1" applyAlignment="1" applyProtection="1">
      <alignment horizontal="center" vertical="center" wrapText="1"/>
      <protection hidden="1"/>
    </xf>
    <xf numFmtId="3" fontId="30" fillId="2" borderId="37" xfId="1594" applyNumberFormat="1" applyFont="1" applyFill="1" applyBorder="1" applyAlignment="1" applyProtection="1">
      <alignment horizontal="center" vertical="center" wrapText="1"/>
      <protection hidden="1"/>
    </xf>
    <xf numFmtId="3" fontId="30" fillId="2" borderId="1" xfId="1594" applyNumberFormat="1" applyFont="1" applyFill="1" applyBorder="1" applyAlignment="1" applyProtection="1">
      <alignment horizontal="center" vertical="center" wrapText="1"/>
      <protection hidden="1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Border="1" applyAlignment="1">
      <alignment horizontal="right"/>
    </xf>
    <xf numFmtId="9" fontId="30" fillId="17" borderId="1" xfId="1594" applyNumberFormat="1" applyFont="1" applyFill="1" applyBorder="1" applyAlignment="1" applyProtection="1">
      <alignment horizontal="center" vertical="center" wrapText="1"/>
      <protection hidden="1"/>
    </xf>
    <xf numFmtId="9" fontId="30" fillId="17" borderId="5" xfId="1594" applyNumberFormat="1" applyFont="1" applyFill="1" applyBorder="1" applyAlignment="1" applyProtection="1">
      <alignment horizontal="center" vertical="center" wrapText="1"/>
      <protection hidden="1"/>
    </xf>
    <xf numFmtId="0" fontId="35" fillId="4" borderId="39" xfId="1" applyFont="1" applyFill="1" applyBorder="1" applyAlignment="1" applyProtection="1">
      <alignment horizontal="center" vertical="center" wrapText="1"/>
      <protection hidden="1"/>
    </xf>
    <xf numFmtId="3" fontId="30" fillId="0" borderId="93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53" xfId="1" applyNumberFormat="1" applyFont="1" applyFill="1" applyBorder="1" applyAlignment="1" applyProtection="1">
      <alignment horizontal="center" vertical="center" wrapText="1"/>
      <protection hidden="1"/>
    </xf>
    <xf numFmtId="0" fontId="30" fillId="4" borderId="38" xfId="1" applyFont="1" applyFill="1" applyBorder="1" applyAlignment="1" applyProtection="1">
      <alignment horizontal="center" vertical="center" wrapText="1"/>
      <protection hidden="1"/>
    </xf>
    <xf numFmtId="9" fontId="30" fillId="17" borderId="39" xfId="1594" applyNumberFormat="1" applyFont="1" applyFill="1" applyBorder="1" applyAlignment="1" applyProtection="1">
      <alignment horizontal="center" vertical="center" wrapText="1"/>
      <protection hidden="1"/>
    </xf>
    <xf numFmtId="9" fontId="35" fillId="17" borderId="37" xfId="1594" applyNumberFormat="1" applyFont="1" applyFill="1" applyBorder="1" applyAlignment="1" applyProtection="1">
      <alignment horizontal="center" vertical="center" wrapText="1"/>
      <protection hidden="1"/>
    </xf>
    <xf numFmtId="9" fontId="30" fillId="19" borderId="20" xfId="1594" applyFont="1" applyFill="1" applyBorder="1" applyAlignment="1" applyProtection="1">
      <alignment horizontal="center" vertical="center" wrapText="1"/>
      <protection hidden="1"/>
    </xf>
    <xf numFmtId="3" fontId="30" fillId="0" borderId="39" xfId="1593" applyNumberFormat="1" applyFont="1" applyFill="1" applyBorder="1" applyAlignment="1" applyProtection="1">
      <alignment horizontal="center" vertical="center" wrapText="1"/>
      <protection hidden="1"/>
    </xf>
    <xf numFmtId="3" fontId="35" fillId="0" borderId="1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38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20" xfId="1593" applyNumberFormat="1" applyFont="1" applyFill="1" applyBorder="1" applyAlignment="1" applyProtection="1">
      <alignment horizontal="center" vertical="center" wrapText="1"/>
      <protection hidden="1"/>
    </xf>
    <xf numFmtId="3" fontId="30" fillId="0" borderId="39" xfId="1" applyNumberFormat="1" applyFont="1" applyFill="1" applyBorder="1" applyAlignment="1" applyProtection="1">
      <alignment horizontal="center" vertical="center" wrapText="1"/>
      <protection hidden="1"/>
    </xf>
    <xf numFmtId="49" fontId="30" fillId="19" borderId="20" xfId="1" applyNumberFormat="1" applyFont="1" applyFill="1" applyBorder="1" applyAlignment="1" applyProtection="1">
      <alignment horizontal="center" vertical="center" wrapText="1"/>
      <protection hidden="1"/>
    </xf>
    <xf numFmtId="0" fontId="37" fillId="19" borderId="49" xfId="1" applyFont="1" applyFill="1" applyBorder="1" applyAlignment="1" applyProtection="1">
      <alignment horizontal="center" vertical="center" wrapText="1"/>
      <protection hidden="1"/>
    </xf>
    <xf numFmtId="0" fontId="30" fillId="4" borderId="1" xfId="1" applyFont="1" applyFill="1" applyBorder="1" applyAlignment="1" applyProtection="1">
      <alignment horizontal="left" vertical="center" wrapText="1"/>
      <protection hidden="1"/>
    </xf>
    <xf numFmtId="1" fontId="30" fillId="0" borderId="1" xfId="0" applyNumberFormat="1" applyFont="1" applyBorder="1" applyAlignment="1">
      <alignment horizontal="center" vertical="center" wrapText="1"/>
    </xf>
    <xf numFmtId="168" fontId="30" fillId="37" borderId="73" xfId="1" applyNumberFormat="1" applyFont="1" applyFill="1" applyBorder="1" applyAlignment="1" applyProtection="1">
      <alignment horizontal="center" vertical="center" wrapText="1"/>
      <protection hidden="1"/>
    </xf>
    <xf numFmtId="168" fontId="30" fillId="37" borderId="74" xfId="1" applyNumberFormat="1" applyFont="1" applyFill="1" applyBorder="1" applyAlignment="1" applyProtection="1">
      <alignment horizontal="center" vertical="center" wrapText="1"/>
      <protection hidden="1"/>
    </xf>
    <xf numFmtId="168" fontId="35" fillId="37" borderId="74" xfId="1" applyNumberFormat="1" applyFont="1" applyFill="1" applyBorder="1" applyAlignment="1" applyProtection="1">
      <alignment horizontal="center" vertical="center" wrapText="1"/>
      <protection hidden="1"/>
    </xf>
    <xf numFmtId="168" fontId="30" fillId="37" borderId="75" xfId="1" applyNumberFormat="1" applyFont="1" applyFill="1" applyBorder="1" applyAlignment="1" applyProtection="1">
      <alignment horizontal="center" vertical="center" wrapText="1"/>
      <protection hidden="1"/>
    </xf>
    <xf numFmtId="9" fontId="30" fillId="0" borderId="64" xfId="1594" applyFont="1" applyFill="1" applyBorder="1" applyAlignment="1" applyProtection="1">
      <alignment horizontal="center" vertical="center" wrapText="1"/>
      <protection hidden="1"/>
    </xf>
    <xf numFmtId="9" fontId="30" fillId="0" borderId="65" xfId="1594" applyFont="1" applyFill="1" applyBorder="1" applyAlignment="1" applyProtection="1">
      <alignment horizontal="center" vertical="center" wrapText="1"/>
      <protection hidden="1"/>
    </xf>
    <xf numFmtId="9" fontId="35" fillId="0" borderId="65" xfId="1594" applyFont="1" applyFill="1" applyBorder="1" applyAlignment="1" applyProtection="1">
      <alignment horizontal="center" vertical="center" wrapText="1"/>
      <protection hidden="1"/>
    </xf>
    <xf numFmtId="9" fontId="30" fillId="0" borderId="66" xfId="1594" applyFont="1" applyFill="1" applyBorder="1" applyAlignment="1" applyProtection="1">
      <alignment horizontal="center" vertical="center" wrapText="1"/>
      <protection hidden="1"/>
    </xf>
    <xf numFmtId="170" fontId="30" fillId="2" borderId="44" xfId="1593" applyNumberFormat="1" applyFont="1" applyFill="1" applyBorder="1" applyAlignment="1" applyProtection="1">
      <alignment horizontal="center" vertical="center" wrapText="1"/>
      <protection hidden="1"/>
    </xf>
    <xf numFmtId="1" fontId="30" fillId="0" borderId="37" xfId="0" applyNumberFormat="1" applyFont="1" applyBorder="1" applyAlignment="1">
      <alignment horizontal="center" vertical="center" wrapText="1"/>
    </xf>
    <xf numFmtId="0" fontId="33" fillId="4" borderId="0" xfId="0" applyFont="1" applyFill="1" applyAlignment="1">
      <alignment horizontal="center"/>
    </xf>
    <xf numFmtId="0" fontId="92" fillId="4" borderId="0" xfId="1592" applyFont="1" applyFill="1" applyBorder="1" applyAlignment="1">
      <alignment horizontal="right"/>
    </xf>
    <xf numFmtId="168" fontId="45" fillId="0" borderId="52" xfId="1" applyNumberFormat="1" applyFont="1" applyFill="1" applyBorder="1" applyAlignment="1" applyProtection="1">
      <alignment horizontal="center" vertical="center" wrapText="1"/>
      <protection hidden="1"/>
    </xf>
    <xf numFmtId="168" fontId="48" fillId="0" borderId="52" xfId="1" applyNumberFormat="1" applyFont="1" applyFill="1" applyBorder="1" applyAlignment="1" applyProtection="1">
      <alignment horizontal="center" vertical="center" wrapText="1"/>
      <protection hidden="1"/>
    </xf>
    <xf numFmtId="168" fontId="48" fillId="0" borderId="94" xfId="1" applyNumberFormat="1" applyFont="1" applyFill="1" applyBorder="1" applyAlignment="1" applyProtection="1">
      <alignment horizontal="center" vertical="center" wrapText="1"/>
      <protection hidden="1"/>
    </xf>
    <xf numFmtId="168" fontId="45" fillId="0" borderId="51" xfId="1" applyNumberFormat="1" applyFont="1" applyFill="1" applyBorder="1" applyAlignment="1" applyProtection="1">
      <alignment horizontal="center" vertical="center" wrapText="1"/>
      <protection hidden="1"/>
    </xf>
    <xf numFmtId="168" fontId="100" fillId="2" borderId="54" xfId="1" applyNumberFormat="1" applyFont="1" applyFill="1" applyBorder="1" applyAlignment="1" applyProtection="1">
      <alignment horizontal="center" vertical="center" wrapText="1"/>
      <protection hidden="1"/>
    </xf>
    <xf numFmtId="168" fontId="100" fillId="2" borderId="52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53" xfId="1" applyNumberFormat="1" applyFont="1" applyFill="1" applyBorder="1" applyAlignment="1" applyProtection="1">
      <alignment horizontal="center" vertical="center" wrapText="1"/>
      <protection hidden="1"/>
    </xf>
    <xf numFmtId="169" fontId="30" fillId="9" borderId="87" xfId="1594" applyNumberFormat="1" applyFont="1" applyFill="1" applyBorder="1" applyAlignment="1" applyProtection="1">
      <alignment horizontal="center" vertical="center" wrapText="1"/>
      <protection hidden="1"/>
    </xf>
    <xf numFmtId="168" fontId="54" fillId="2" borderId="0" xfId="1" applyNumberFormat="1" applyFont="1" applyFill="1" applyBorder="1" applyAlignment="1" applyProtection="1">
      <alignment horizontal="center" vertical="center" wrapText="1"/>
      <protection hidden="1"/>
    </xf>
    <xf numFmtId="9" fontId="65" fillId="18" borderId="0" xfId="1594" applyFont="1" applyFill="1" applyBorder="1" applyAlignment="1" applyProtection="1">
      <alignment horizontal="center" vertical="center" wrapText="1"/>
      <protection hidden="1"/>
    </xf>
    <xf numFmtId="168" fontId="30" fillId="5" borderId="0" xfId="1" applyNumberFormat="1" applyFont="1" applyFill="1" applyBorder="1" applyAlignment="1" applyProtection="1">
      <alignment horizontal="center" vertical="center" wrapText="1"/>
      <protection hidden="1"/>
    </xf>
    <xf numFmtId="168" fontId="50" fillId="6" borderId="0" xfId="1" applyNumberFormat="1" applyFont="1" applyFill="1" applyBorder="1" applyAlignment="1" applyProtection="1">
      <alignment horizontal="center" vertical="center" wrapText="1"/>
      <protection hidden="1"/>
    </xf>
    <xf numFmtId="3" fontId="30" fillId="6" borderId="0" xfId="1" applyNumberFormat="1" applyFont="1" applyFill="1" applyBorder="1" applyAlignment="1" applyProtection="1">
      <alignment horizontal="center" vertical="center" wrapText="1"/>
      <protection hidden="1"/>
    </xf>
    <xf numFmtId="3" fontId="30" fillId="18" borderId="0" xfId="1" applyNumberFormat="1" applyFont="1" applyFill="1" applyBorder="1" applyAlignment="1" applyProtection="1">
      <alignment horizontal="center" vertical="center" wrapText="1"/>
      <protection hidden="1"/>
    </xf>
    <xf numFmtId="3" fontId="30" fillId="5" borderId="0" xfId="1593" applyNumberFormat="1" applyFont="1" applyFill="1" applyBorder="1" applyAlignment="1" applyProtection="1">
      <alignment horizontal="center" vertical="center" wrapText="1"/>
      <protection hidden="1"/>
    </xf>
    <xf numFmtId="9" fontId="30" fillId="5" borderId="0" xfId="1594" applyFont="1" applyFill="1" applyBorder="1" applyAlignment="1" applyProtection="1">
      <alignment horizontal="center" vertical="center" wrapText="1"/>
      <protection hidden="1"/>
    </xf>
    <xf numFmtId="168" fontId="54" fillId="4" borderId="0" xfId="1" applyNumberFormat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>
      <alignment horizontal="center" vertical="center" textRotation="90" wrapText="1"/>
    </xf>
    <xf numFmtId="0" fontId="30" fillId="0" borderId="39" xfId="1" quotePrefix="1" applyFont="1" applyBorder="1" applyAlignment="1" applyProtection="1">
      <alignment horizontal="left" vertical="center" wrapText="1"/>
      <protection hidden="1"/>
    </xf>
    <xf numFmtId="0" fontId="30" fillId="0" borderId="57" xfId="1" quotePrefix="1" applyFont="1" applyBorder="1" applyAlignment="1" applyProtection="1">
      <alignment horizontal="left" vertical="center" wrapText="1"/>
      <protection hidden="1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0" fillId="0" borderId="39" xfId="1" quotePrefix="1" applyFont="1" applyBorder="1" applyAlignment="1" applyProtection="1">
      <alignment horizontal="left" vertical="center" wrapText="1"/>
      <protection hidden="1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0" fillId="19" borderId="92" xfId="1" applyFont="1" applyFill="1" applyBorder="1" applyAlignment="1" applyProtection="1">
      <alignment horizontal="center" vertical="center" wrapText="1"/>
      <protection hidden="1"/>
    </xf>
    <xf numFmtId="0" fontId="30" fillId="0" borderId="57" xfId="1" quotePrefix="1" applyFont="1" applyBorder="1" applyAlignment="1" applyProtection="1">
      <alignment horizontal="left" vertical="center" wrapText="1"/>
      <protection hidden="1"/>
    </xf>
    <xf numFmtId="0" fontId="37" fillId="19" borderId="92" xfId="1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Border="1" applyAlignment="1">
      <alignment horizontal="right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50" fillId="2" borderId="44" xfId="1" applyFont="1" applyFill="1" applyBorder="1" applyAlignment="1" applyProtection="1">
      <alignment horizontal="center" vertical="center" wrapText="1"/>
      <protection hidden="1"/>
    </xf>
    <xf numFmtId="0" fontId="50" fillId="2" borderId="42" xfId="1" applyFont="1" applyFill="1" applyBorder="1" applyAlignment="1" applyProtection="1">
      <alignment horizontal="center" vertical="center" wrapText="1"/>
      <protection hidden="1"/>
    </xf>
    <xf numFmtId="168" fontId="50" fillId="2" borderId="0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32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33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61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59" xfId="1" applyNumberFormat="1" applyFont="1" applyFill="1" applyBorder="1" applyAlignment="1" applyProtection="1">
      <alignment horizontal="center" vertical="center" wrapText="1"/>
      <protection hidden="1"/>
    </xf>
    <xf numFmtId="168" fontId="63" fillId="2" borderId="59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62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58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60" xfId="1" applyNumberFormat="1" applyFont="1" applyFill="1" applyBorder="1" applyAlignment="1" applyProtection="1">
      <alignment horizontal="center" vertical="center" wrapText="1"/>
      <protection hidden="1"/>
    </xf>
    <xf numFmtId="10" fontId="80" fillId="2" borderId="76" xfId="1594" applyNumberFormat="1" applyFont="1" applyFill="1" applyBorder="1" applyAlignment="1" applyProtection="1">
      <alignment horizontal="center" vertical="center" wrapText="1"/>
      <protection hidden="1"/>
    </xf>
    <xf numFmtId="10" fontId="80" fillId="2" borderId="74" xfId="1594" applyNumberFormat="1" applyFont="1" applyFill="1" applyBorder="1" applyAlignment="1" applyProtection="1">
      <alignment horizontal="center" vertical="center" wrapText="1"/>
      <protection hidden="1"/>
    </xf>
    <xf numFmtId="10" fontId="81" fillId="2" borderId="74" xfId="1594" applyNumberFormat="1" applyFont="1" applyFill="1" applyBorder="1" applyAlignment="1" applyProtection="1">
      <alignment horizontal="center" vertical="center" wrapText="1"/>
      <protection hidden="1"/>
    </xf>
    <xf numFmtId="10" fontId="80" fillId="2" borderId="75" xfId="1594" applyNumberFormat="1" applyFont="1" applyFill="1" applyBorder="1" applyAlignment="1" applyProtection="1">
      <alignment horizontal="center" vertical="center" wrapText="1"/>
      <protection hidden="1"/>
    </xf>
    <xf numFmtId="10" fontId="30" fillId="2" borderId="133" xfId="1594" applyNumberFormat="1" applyFont="1" applyFill="1" applyBorder="1" applyAlignment="1" applyProtection="1">
      <alignment horizontal="center" vertical="center" wrapText="1"/>
      <protection hidden="1"/>
    </xf>
    <xf numFmtId="10" fontId="80" fillId="2" borderId="73" xfId="1594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>
      <alignment vertical="center"/>
    </xf>
    <xf numFmtId="0" fontId="38" fillId="19" borderId="24" xfId="1" applyFont="1" applyFill="1" applyBorder="1" applyAlignment="1" applyProtection="1">
      <alignment horizontal="center" vertical="center" wrapText="1"/>
      <protection hidden="1"/>
    </xf>
    <xf numFmtId="0" fontId="30" fillId="4" borderId="90" xfId="1" applyFont="1" applyFill="1" applyBorder="1" applyAlignment="1" applyProtection="1">
      <alignment horizontal="left" vertical="center" wrapText="1"/>
      <protection hidden="1"/>
    </xf>
    <xf numFmtId="0" fontId="30" fillId="4" borderId="2" xfId="1" applyFont="1" applyFill="1" applyBorder="1" applyAlignment="1" applyProtection="1">
      <alignment horizontal="left" vertical="center" wrapText="1"/>
      <protection hidden="1"/>
    </xf>
    <xf numFmtId="0" fontId="30" fillId="4" borderId="4" xfId="1" applyFont="1" applyFill="1" applyBorder="1" applyAlignment="1" applyProtection="1">
      <alignment horizontal="left" vertical="center" wrapText="1"/>
      <protection hidden="1"/>
    </xf>
    <xf numFmtId="1" fontId="30" fillId="0" borderId="5" xfId="0" applyNumberFormat="1" applyFont="1" applyBorder="1" applyAlignment="1">
      <alignment horizontal="center" vertical="center" wrapText="1"/>
    </xf>
    <xf numFmtId="9" fontId="30" fillId="19" borderId="108" xfId="1594" applyFont="1" applyFill="1" applyBorder="1" applyAlignment="1" applyProtection="1">
      <alignment horizontal="center" vertical="center" wrapText="1"/>
      <protection hidden="1"/>
    </xf>
    <xf numFmtId="9" fontId="30" fillId="17" borderId="56" xfId="1594" applyFont="1" applyFill="1" applyBorder="1" applyAlignment="1" applyProtection="1">
      <alignment horizontal="center" vertical="center" wrapText="1"/>
      <protection hidden="1"/>
    </xf>
    <xf numFmtId="9" fontId="30" fillId="17" borderId="12" xfId="1594" applyFont="1" applyFill="1" applyBorder="1" applyAlignment="1" applyProtection="1">
      <alignment horizontal="center" vertical="center" wrapText="1"/>
      <protection hidden="1"/>
    </xf>
    <xf numFmtId="9" fontId="30" fillId="17" borderId="101" xfId="1594" applyFont="1" applyFill="1" applyBorder="1" applyAlignment="1" applyProtection="1">
      <alignment horizontal="center" vertical="center" wrapText="1"/>
      <protection hidden="1"/>
    </xf>
    <xf numFmtId="3" fontId="30" fillId="19" borderId="15" xfId="1593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9" fontId="35" fillId="0" borderId="0" xfId="1594" applyFont="1" applyBorder="1" applyAlignment="1">
      <alignment horizontal="center" vertical="center"/>
    </xf>
    <xf numFmtId="9" fontId="30" fillId="19" borderId="13" xfId="1594" applyFont="1" applyFill="1" applyBorder="1" applyAlignment="1" applyProtection="1">
      <alignment horizontal="center" vertical="center" wrapText="1"/>
      <protection hidden="1"/>
    </xf>
    <xf numFmtId="9" fontId="50" fillId="2" borderId="0" xfId="1594" applyFont="1" applyFill="1" applyBorder="1" applyAlignment="1" applyProtection="1">
      <alignment horizontal="center" vertical="center" wrapText="1"/>
      <protection hidden="1"/>
    </xf>
    <xf numFmtId="9" fontId="50" fillId="2" borderId="32" xfId="1594" applyFont="1" applyFill="1" applyBorder="1" applyAlignment="1" applyProtection="1">
      <alignment horizontal="center" vertical="center" wrapText="1"/>
      <protection hidden="1"/>
    </xf>
    <xf numFmtId="9" fontId="50" fillId="2" borderId="33" xfId="1594" applyFont="1" applyFill="1" applyBorder="1" applyAlignment="1" applyProtection="1">
      <alignment horizontal="center" vertical="center" wrapText="1"/>
      <protection hidden="1"/>
    </xf>
    <xf numFmtId="9" fontId="50" fillId="2" borderId="61" xfId="1594" applyFont="1" applyFill="1" applyBorder="1" applyAlignment="1" applyProtection="1">
      <alignment horizontal="center" vertical="center" wrapText="1"/>
      <protection hidden="1"/>
    </xf>
    <xf numFmtId="9" fontId="50" fillId="2" borderId="59" xfId="1594" applyFont="1" applyFill="1" applyBorder="1" applyAlignment="1" applyProtection="1">
      <alignment horizontal="center" vertical="center" wrapText="1"/>
      <protection hidden="1"/>
    </xf>
    <xf numFmtId="9" fontId="63" fillId="2" borderId="59" xfId="1594" applyFont="1" applyFill="1" applyBorder="1" applyAlignment="1" applyProtection="1">
      <alignment horizontal="center" vertical="center" wrapText="1"/>
      <protection hidden="1"/>
    </xf>
    <xf numFmtId="9" fontId="50" fillId="2" borderId="62" xfId="1594" applyFont="1" applyFill="1" applyBorder="1" applyAlignment="1" applyProtection="1">
      <alignment horizontal="center" vertical="center" wrapText="1"/>
      <protection hidden="1"/>
    </xf>
    <xf numFmtId="9" fontId="30" fillId="19" borderId="22" xfId="1594" applyFont="1" applyFill="1" applyBorder="1" applyAlignment="1" applyProtection="1">
      <alignment horizontal="center" vertical="center" wrapText="1"/>
      <protection hidden="1"/>
    </xf>
    <xf numFmtId="169" fontId="50" fillId="2" borderId="58" xfId="1594" applyNumberFormat="1" applyFont="1" applyFill="1" applyBorder="1" applyAlignment="1" applyProtection="1">
      <alignment horizontal="center" vertical="center" wrapText="1"/>
      <protection hidden="1"/>
    </xf>
    <xf numFmtId="169" fontId="50" fillId="2" borderId="59" xfId="1594" applyNumberFormat="1" applyFont="1" applyFill="1" applyBorder="1" applyAlignment="1" applyProtection="1">
      <alignment horizontal="center" vertical="center" wrapText="1"/>
      <protection hidden="1"/>
    </xf>
    <xf numFmtId="169" fontId="63" fillId="2" borderId="59" xfId="1594" applyNumberFormat="1" applyFont="1" applyFill="1" applyBorder="1" applyAlignment="1" applyProtection="1">
      <alignment horizontal="center" vertical="center" wrapText="1"/>
      <protection hidden="1"/>
    </xf>
    <xf numFmtId="169" fontId="50" fillId="2" borderId="60" xfId="1594" applyNumberFormat="1" applyFont="1" applyFill="1" applyBorder="1" applyAlignment="1" applyProtection="1">
      <alignment horizontal="center" vertical="center" wrapText="1"/>
      <protection hidden="1"/>
    </xf>
    <xf numFmtId="169" fontId="46" fillId="19" borderId="104" xfId="1594" applyNumberFormat="1" applyFont="1" applyFill="1" applyBorder="1" applyAlignment="1" applyProtection="1">
      <alignment horizontal="center" vertical="center" wrapText="1"/>
      <protection hidden="1"/>
    </xf>
    <xf numFmtId="169" fontId="46" fillId="19" borderId="122" xfId="1594" applyNumberFormat="1" applyFont="1" applyFill="1" applyBorder="1" applyAlignment="1" applyProtection="1">
      <alignment horizontal="center" vertical="center" wrapText="1"/>
      <protection hidden="1"/>
    </xf>
    <xf numFmtId="9" fontId="30" fillId="3" borderId="22" xfId="1" applyNumberFormat="1" applyFont="1" applyFill="1" applyBorder="1" applyAlignment="1" applyProtection="1">
      <alignment horizontal="center" vertical="center" wrapText="1"/>
      <protection hidden="1"/>
    </xf>
    <xf numFmtId="169" fontId="54" fillId="3" borderId="58" xfId="1594" applyNumberFormat="1" applyFont="1" applyFill="1" applyBorder="1" applyAlignment="1" applyProtection="1">
      <alignment horizontal="center" vertical="center" wrapText="1"/>
      <protection hidden="1"/>
    </xf>
    <xf numFmtId="169" fontId="54" fillId="3" borderId="61" xfId="1594" applyNumberFormat="1" applyFont="1" applyFill="1" applyBorder="1" applyAlignment="1" applyProtection="1">
      <alignment horizontal="center" vertical="center" wrapText="1"/>
      <protection hidden="1"/>
    </xf>
    <xf numFmtId="169" fontId="57" fillId="3" borderId="59" xfId="1594" applyNumberFormat="1" applyFont="1" applyFill="1" applyBorder="1" applyAlignment="1" applyProtection="1">
      <alignment horizontal="center" vertical="center" wrapText="1"/>
      <protection hidden="1"/>
    </xf>
    <xf numFmtId="169" fontId="54" fillId="3" borderId="60" xfId="1594" applyNumberFormat="1" applyFont="1" applyFill="1" applyBorder="1" applyAlignment="1" applyProtection="1">
      <alignment horizontal="center" vertical="center" wrapText="1"/>
      <protection hidden="1"/>
    </xf>
    <xf numFmtId="9" fontId="30" fillId="3" borderId="22" xfId="1594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170" fontId="54" fillId="2" borderId="1" xfId="1593" applyNumberFormat="1" applyFont="1" applyFill="1" applyBorder="1" applyAlignment="1">
      <alignment horizontal="center" vertical="center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0" fillId="0" borderId="33" xfId="1" applyFont="1" applyFill="1" applyBorder="1" applyAlignment="1" applyProtection="1">
      <alignment horizontal="center" vertical="center" wrapText="1"/>
      <protection hidden="1"/>
    </xf>
    <xf numFmtId="0" fontId="30" fillId="0" borderId="31" xfId="1" applyFont="1" applyFill="1" applyBorder="1" applyAlignment="1" applyProtection="1">
      <alignment horizontal="center" vertical="center" wrapText="1"/>
      <protection hidden="1"/>
    </xf>
    <xf numFmtId="9" fontId="30" fillId="2" borderId="133" xfId="1594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Border="1" applyAlignment="1">
      <alignment horizontal="right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5" fillId="4" borderId="36" xfId="1" applyFont="1" applyFill="1" applyBorder="1" applyAlignment="1" applyProtection="1">
      <alignment horizontal="center" vertical="center" wrapText="1"/>
      <protection hidden="1"/>
    </xf>
    <xf numFmtId="0" fontId="30" fillId="19" borderId="108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Border="1" applyAlignment="1">
      <alignment horizontal="right"/>
    </xf>
    <xf numFmtId="0" fontId="46" fillId="2" borderId="32" xfId="1" applyFont="1" applyFill="1" applyBorder="1" applyAlignment="1" applyProtection="1">
      <alignment horizontal="center" vertical="center" wrapText="1"/>
      <protection hidden="1"/>
    </xf>
    <xf numFmtId="0" fontId="100" fillId="2" borderId="32" xfId="1" applyFont="1" applyFill="1" applyBorder="1" applyAlignment="1" applyProtection="1">
      <alignment horizontal="center" vertical="center" wrapText="1"/>
      <protection hidden="1"/>
    </xf>
    <xf numFmtId="0" fontId="46" fillId="2" borderId="31" xfId="1" applyFont="1" applyFill="1" applyBorder="1" applyAlignment="1" applyProtection="1">
      <alignment horizontal="center" vertical="center" wrapText="1"/>
      <protection hidden="1"/>
    </xf>
    <xf numFmtId="168" fontId="46" fillId="2" borderId="76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74" xfId="1" applyNumberFormat="1" applyFont="1" applyFill="1" applyBorder="1" applyAlignment="1" applyProtection="1">
      <alignment horizontal="center" vertical="center" wrapText="1"/>
      <protection hidden="1"/>
    </xf>
    <xf numFmtId="168" fontId="100" fillId="2" borderId="74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75" xfId="1" applyNumberFormat="1" applyFont="1" applyFill="1" applyBorder="1" applyAlignment="1" applyProtection="1">
      <alignment horizontal="center" vertical="center" wrapText="1"/>
      <protection hidden="1"/>
    </xf>
    <xf numFmtId="3" fontId="46" fillId="0" borderId="61" xfId="1" applyNumberFormat="1" applyFont="1" applyFill="1" applyBorder="1" applyAlignment="1" applyProtection="1">
      <alignment horizontal="center" vertical="center" wrapText="1"/>
      <protection hidden="1"/>
    </xf>
    <xf numFmtId="3" fontId="46" fillId="0" borderId="59" xfId="1" applyNumberFormat="1" applyFont="1" applyFill="1" applyBorder="1" applyAlignment="1" applyProtection="1">
      <alignment horizontal="center" vertical="center" wrapText="1"/>
      <protection hidden="1"/>
    </xf>
    <xf numFmtId="3" fontId="46" fillId="0" borderId="60" xfId="1" applyNumberFormat="1" applyFont="1" applyFill="1" applyBorder="1" applyAlignment="1" applyProtection="1">
      <alignment horizontal="center" vertical="center" wrapText="1"/>
      <protection hidden="1"/>
    </xf>
    <xf numFmtId="3" fontId="46" fillId="0" borderId="58" xfId="1" applyNumberFormat="1" applyFont="1" applyFill="1" applyBorder="1" applyAlignment="1" applyProtection="1">
      <alignment horizontal="center" vertical="center" wrapText="1"/>
      <protection hidden="1"/>
    </xf>
    <xf numFmtId="3" fontId="46" fillId="33" borderId="44" xfId="1" applyNumberFormat="1" applyFont="1" applyFill="1" applyBorder="1" applyAlignment="1" applyProtection="1">
      <alignment horizontal="center" vertical="center" wrapText="1"/>
      <protection hidden="1"/>
    </xf>
    <xf numFmtId="3" fontId="46" fillId="33" borderId="32" xfId="1" applyNumberFormat="1" applyFont="1" applyFill="1" applyBorder="1" applyAlignment="1" applyProtection="1">
      <alignment horizontal="center" vertical="center" wrapText="1"/>
      <protection hidden="1"/>
    </xf>
    <xf numFmtId="3" fontId="46" fillId="33" borderId="42" xfId="1" applyNumberFormat="1" applyFont="1" applyFill="1" applyBorder="1" applyAlignment="1" applyProtection="1">
      <alignment horizontal="center" vertical="center" wrapText="1"/>
      <protection hidden="1"/>
    </xf>
    <xf numFmtId="3" fontId="46" fillId="33" borderId="33" xfId="1" applyNumberFormat="1" applyFont="1" applyFill="1" applyBorder="1" applyAlignment="1" applyProtection="1">
      <alignment horizontal="center" vertical="center" wrapText="1"/>
      <protection hidden="1"/>
    </xf>
    <xf numFmtId="3" fontId="46" fillId="6" borderId="44" xfId="1" applyNumberFormat="1" applyFont="1" applyFill="1" applyBorder="1" applyAlignment="1" applyProtection="1">
      <alignment horizontal="center" vertical="center" wrapText="1"/>
      <protection hidden="1"/>
    </xf>
    <xf numFmtId="3" fontId="46" fillId="6" borderId="32" xfId="1" applyNumberFormat="1" applyFont="1" applyFill="1" applyBorder="1" applyAlignment="1" applyProtection="1">
      <alignment horizontal="center" vertical="center" wrapText="1"/>
      <protection hidden="1"/>
    </xf>
    <xf numFmtId="3" fontId="46" fillId="6" borderId="42" xfId="1" applyNumberFormat="1" applyFont="1" applyFill="1" applyBorder="1" applyAlignment="1" applyProtection="1">
      <alignment horizontal="center" vertical="center" wrapText="1"/>
      <protection hidden="1"/>
    </xf>
    <xf numFmtId="0" fontId="46" fillId="2" borderId="42" xfId="1" applyFont="1" applyFill="1" applyBorder="1" applyAlignment="1" applyProtection="1">
      <alignment horizontal="center" vertical="center" wrapText="1"/>
      <protection hidden="1"/>
    </xf>
    <xf numFmtId="3" fontId="101" fillId="0" borderId="8" xfId="6" applyNumberFormat="1" applyFont="1" applyBorder="1" applyAlignment="1">
      <alignment horizontal="center" vertical="center"/>
    </xf>
    <xf numFmtId="3" fontId="101" fillId="0" borderId="2" xfId="6" applyNumberFormat="1" applyFont="1" applyBorder="1" applyAlignment="1">
      <alignment horizontal="center" vertical="center"/>
    </xf>
    <xf numFmtId="3" fontId="102" fillId="0" borderId="2" xfId="6" applyNumberFormat="1" applyFont="1" applyBorder="1" applyAlignment="1">
      <alignment horizontal="center" vertical="center"/>
    </xf>
    <xf numFmtId="3" fontId="101" fillId="0" borderId="4" xfId="6" applyNumberFormat="1" applyFont="1" applyBorder="1" applyAlignment="1">
      <alignment horizontal="center" vertical="center"/>
    </xf>
    <xf numFmtId="3" fontId="101" fillId="6" borderId="8" xfId="6" applyNumberFormat="1" applyFont="1" applyFill="1" applyBorder="1" applyAlignment="1">
      <alignment horizontal="center" vertical="center"/>
    </xf>
    <xf numFmtId="3" fontId="101" fillId="6" borderId="2" xfId="6" applyNumberFormat="1" applyFont="1" applyFill="1" applyBorder="1" applyAlignment="1">
      <alignment horizontal="center" vertical="center"/>
    </xf>
    <xf numFmtId="3" fontId="102" fillId="6" borderId="2" xfId="6" applyNumberFormat="1" applyFont="1" applyFill="1" applyBorder="1" applyAlignment="1">
      <alignment horizontal="center" vertical="center"/>
    </xf>
    <xf numFmtId="3" fontId="101" fillId="6" borderId="4" xfId="6" applyNumberFormat="1" applyFont="1" applyFill="1" applyBorder="1" applyAlignment="1">
      <alignment horizontal="center" vertical="center"/>
    </xf>
    <xf numFmtId="0" fontId="46" fillId="2" borderId="62" xfId="1" applyFont="1" applyFill="1" applyBorder="1" applyAlignment="1" applyProtection="1">
      <alignment horizontal="center" vertical="center" wrapText="1"/>
      <protection hidden="1"/>
    </xf>
    <xf numFmtId="0" fontId="46" fillId="34" borderId="44" xfId="1" applyFont="1" applyFill="1" applyBorder="1" applyAlignment="1" applyProtection="1">
      <alignment horizontal="center" vertical="center" wrapText="1"/>
      <protection hidden="1"/>
    </xf>
    <xf numFmtId="0" fontId="46" fillId="34" borderId="32" xfId="1" applyFont="1" applyFill="1" applyBorder="1" applyAlignment="1" applyProtection="1">
      <alignment horizontal="center" vertical="center" wrapText="1"/>
      <protection hidden="1"/>
    </xf>
    <xf numFmtId="0" fontId="46" fillId="34" borderId="42" xfId="1" applyFont="1" applyFill="1" applyBorder="1" applyAlignment="1" applyProtection="1">
      <alignment horizontal="center" vertical="center" wrapText="1"/>
      <protection hidden="1"/>
    </xf>
    <xf numFmtId="0" fontId="46" fillId="34" borderId="0" xfId="1" applyFont="1" applyFill="1" applyBorder="1" applyAlignment="1" applyProtection="1">
      <alignment horizontal="center" vertical="center" wrapText="1"/>
      <protection hidden="1"/>
    </xf>
    <xf numFmtId="0" fontId="46" fillId="34" borderId="33" xfId="1" applyFont="1" applyFill="1" applyBorder="1" applyAlignment="1" applyProtection="1">
      <alignment horizontal="center" vertical="center" wrapText="1"/>
      <protection hidden="1"/>
    </xf>
    <xf numFmtId="0" fontId="46" fillId="2" borderId="95" xfId="1" applyFont="1" applyFill="1" applyBorder="1" applyAlignment="1" applyProtection="1">
      <alignment horizontal="center" vertical="center" wrapText="1"/>
      <protection hidden="1"/>
    </xf>
    <xf numFmtId="3" fontId="46" fillId="2" borderId="67" xfId="1" applyNumberFormat="1" applyFont="1" applyFill="1" applyBorder="1" applyAlignment="1" applyProtection="1">
      <alignment horizontal="center" vertical="center" wrapText="1"/>
      <protection hidden="1"/>
    </xf>
    <xf numFmtId="3" fontId="46" fillId="2" borderId="65" xfId="1" applyNumberFormat="1" applyFont="1" applyFill="1" applyBorder="1" applyAlignment="1" applyProtection="1">
      <alignment horizontal="center" vertical="center" wrapText="1"/>
      <protection hidden="1"/>
    </xf>
    <xf numFmtId="3" fontId="100" fillId="2" borderId="65" xfId="1" applyNumberFormat="1" applyFont="1" applyFill="1" applyBorder="1" applyAlignment="1" applyProtection="1">
      <alignment horizontal="center" vertical="center" wrapText="1"/>
      <protection hidden="1"/>
    </xf>
    <xf numFmtId="3" fontId="46" fillId="2" borderId="66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77" xfId="1" applyNumberFormat="1" applyFont="1" applyFill="1" applyBorder="1" applyAlignment="1" applyProtection="1">
      <alignment horizontal="center" vertical="center" wrapText="1"/>
      <protection hidden="1"/>
    </xf>
    <xf numFmtId="0" fontId="30" fillId="19" borderId="109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0" fillId="0" borderId="89" xfId="1" applyFont="1" applyFill="1" applyBorder="1" applyAlignment="1" applyProtection="1">
      <alignment horizontal="center" vertical="center" wrapText="1"/>
      <protection hidden="1"/>
    </xf>
    <xf numFmtId="0" fontId="38" fillId="19" borderId="36" xfId="1" applyFont="1" applyFill="1" applyBorder="1" applyAlignment="1" applyProtection="1">
      <alignment horizontal="center" vertical="center" wrapText="1"/>
      <protection hidden="1"/>
    </xf>
    <xf numFmtId="0" fontId="30" fillId="19" borderId="101" xfId="1" applyFont="1" applyFill="1" applyBorder="1" applyAlignment="1" applyProtection="1">
      <alignment horizontal="center" vertical="center" wrapText="1"/>
      <protection hidden="1"/>
    </xf>
    <xf numFmtId="0" fontId="30" fillId="19" borderId="48" xfId="1" applyFont="1" applyFill="1" applyBorder="1" applyAlignment="1" applyProtection="1">
      <alignment horizontal="center" vertical="center" wrapText="1"/>
      <protection hidden="1"/>
    </xf>
    <xf numFmtId="3" fontId="30" fillId="19" borderId="48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57" xfId="1594" applyFont="1" applyFill="1" applyBorder="1" applyAlignment="1" applyProtection="1">
      <alignment horizontal="center" vertical="center" wrapText="1"/>
      <protection hidden="1"/>
    </xf>
    <xf numFmtId="9" fontId="30" fillId="19" borderId="135" xfId="1" applyNumberFormat="1" applyFont="1" applyFill="1" applyBorder="1" applyAlignment="1" applyProtection="1">
      <alignment horizontal="center" vertical="center" wrapText="1"/>
      <protection hidden="1"/>
    </xf>
    <xf numFmtId="9" fontId="30" fillId="19" borderId="48" xfId="1" applyNumberFormat="1" applyFont="1" applyFill="1" applyBorder="1" applyAlignment="1" applyProtection="1">
      <alignment horizontal="center" vertical="center" wrapText="1"/>
      <protection hidden="1"/>
    </xf>
    <xf numFmtId="49" fontId="30" fillId="19" borderId="57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109" xfId="1" applyFont="1" applyFill="1" applyBorder="1" applyAlignment="1" applyProtection="1">
      <alignment horizontal="center" vertical="center" wrapText="1"/>
      <protection hidden="1"/>
    </xf>
    <xf numFmtId="0" fontId="50" fillId="2" borderId="1" xfId="1" applyFont="1" applyFill="1" applyBorder="1" applyAlignment="1" applyProtection="1">
      <alignment horizontal="center" vertical="center" wrapText="1"/>
      <protection hidden="1"/>
    </xf>
    <xf numFmtId="0" fontId="65" fillId="2" borderId="44" xfId="1" applyFont="1" applyFill="1" applyBorder="1" applyAlignment="1" applyProtection="1">
      <alignment horizontal="center" vertical="center" wrapText="1"/>
      <protection hidden="1"/>
    </xf>
    <xf numFmtId="0" fontId="65" fillId="2" borderId="32" xfId="1" applyFont="1" applyFill="1" applyBorder="1" applyAlignment="1" applyProtection="1">
      <alignment horizontal="center" vertical="center" wrapText="1"/>
      <protection hidden="1"/>
    </xf>
    <xf numFmtId="0" fontId="94" fillId="2" borderId="32" xfId="1" applyFont="1" applyFill="1" applyBorder="1" applyAlignment="1" applyProtection="1">
      <alignment horizontal="center" vertical="center" wrapText="1"/>
      <protection hidden="1"/>
    </xf>
    <xf numFmtId="0" fontId="65" fillId="2" borderId="33" xfId="1" applyFont="1" applyFill="1" applyBorder="1" applyAlignment="1" applyProtection="1">
      <alignment horizontal="center" vertical="center" wrapText="1"/>
      <protection hidden="1"/>
    </xf>
    <xf numFmtId="168" fontId="65" fillId="2" borderId="76" xfId="1" applyNumberFormat="1" applyFont="1" applyFill="1" applyBorder="1" applyAlignment="1" applyProtection="1">
      <alignment horizontal="center" vertical="center" wrapText="1"/>
      <protection hidden="1"/>
    </xf>
    <xf numFmtId="168" fontId="65" fillId="2" borderId="74" xfId="1" applyNumberFormat="1" applyFont="1" applyFill="1" applyBorder="1" applyAlignment="1" applyProtection="1">
      <alignment horizontal="center" vertical="center" wrapText="1"/>
      <protection hidden="1"/>
    </xf>
    <xf numFmtId="168" fontId="94" fillId="2" borderId="74" xfId="1" applyNumberFormat="1" applyFont="1" applyFill="1" applyBorder="1" applyAlignment="1" applyProtection="1">
      <alignment horizontal="center" vertical="center" wrapText="1"/>
      <protection hidden="1"/>
    </xf>
    <xf numFmtId="168" fontId="65" fillId="2" borderId="75" xfId="1" applyNumberFormat="1" applyFont="1" applyFill="1" applyBorder="1" applyAlignment="1" applyProtection="1">
      <alignment horizontal="center" vertical="center" wrapText="1"/>
      <protection hidden="1"/>
    </xf>
    <xf numFmtId="0" fontId="80" fillId="2" borderId="44" xfId="1" applyFont="1" applyFill="1" applyBorder="1" applyAlignment="1" applyProtection="1">
      <alignment horizontal="center" vertical="center" wrapText="1"/>
      <protection hidden="1"/>
    </xf>
    <xf numFmtId="0" fontId="80" fillId="2" borderId="32" xfId="1" applyFont="1" applyFill="1" applyBorder="1" applyAlignment="1" applyProtection="1">
      <alignment horizontal="center" vertical="center" wrapText="1"/>
      <protection hidden="1"/>
    </xf>
    <xf numFmtId="0" fontId="81" fillId="2" borderId="32" xfId="1" applyFont="1" applyFill="1" applyBorder="1" applyAlignment="1" applyProtection="1">
      <alignment horizontal="center" vertical="center" wrapText="1"/>
      <protection hidden="1"/>
    </xf>
    <xf numFmtId="0" fontId="80" fillId="2" borderId="33" xfId="1" applyFont="1" applyFill="1" applyBorder="1" applyAlignment="1" applyProtection="1">
      <alignment horizontal="center" vertical="center" wrapText="1"/>
      <protection hidden="1"/>
    </xf>
    <xf numFmtId="0" fontId="80" fillId="2" borderId="31" xfId="1" applyFont="1" applyFill="1" applyBorder="1" applyAlignment="1" applyProtection="1">
      <alignment horizontal="center" vertical="center" wrapText="1"/>
      <protection hidden="1"/>
    </xf>
    <xf numFmtId="168" fontId="80" fillId="2" borderId="76" xfId="1" applyNumberFormat="1" applyFont="1" applyFill="1" applyBorder="1" applyAlignment="1" applyProtection="1">
      <alignment horizontal="center" vertical="center" wrapText="1"/>
      <protection hidden="1"/>
    </xf>
    <xf numFmtId="168" fontId="80" fillId="2" borderId="74" xfId="1" applyNumberFormat="1" applyFont="1" applyFill="1" applyBorder="1" applyAlignment="1" applyProtection="1">
      <alignment horizontal="center" vertical="center" wrapText="1"/>
      <protection hidden="1"/>
    </xf>
    <xf numFmtId="168" fontId="81" fillId="2" borderId="74" xfId="1" applyNumberFormat="1" applyFont="1" applyFill="1" applyBorder="1" applyAlignment="1" applyProtection="1">
      <alignment horizontal="center" vertical="center" wrapText="1"/>
      <protection hidden="1"/>
    </xf>
    <xf numFmtId="168" fontId="80" fillId="2" borderId="75" xfId="1" applyNumberFormat="1" applyFont="1" applyFill="1" applyBorder="1" applyAlignment="1" applyProtection="1">
      <alignment horizontal="center" vertical="center" wrapText="1"/>
      <protection hidden="1"/>
    </xf>
    <xf numFmtId="168" fontId="80" fillId="2" borderId="73" xfId="1" applyNumberFormat="1" applyFont="1" applyFill="1" applyBorder="1" applyAlignment="1" applyProtection="1">
      <alignment horizontal="center" vertical="center" wrapText="1"/>
      <protection hidden="1"/>
    </xf>
    <xf numFmtId="170" fontId="81" fillId="0" borderId="61" xfId="1593" applyNumberFormat="1" applyFont="1" applyFill="1" applyBorder="1" applyAlignment="1" applyProtection="1">
      <alignment horizontal="center" vertical="center" wrapText="1"/>
      <protection hidden="1"/>
    </xf>
    <xf numFmtId="170" fontId="80" fillId="0" borderId="32" xfId="1593" applyNumberFormat="1" applyFont="1" applyFill="1" applyBorder="1" applyAlignment="1" applyProtection="1">
      <alignment horizontal="center" vertical="center" wrapText="1"/>
      <protection hidden="1"/>
    </xf>
    <xf numFmtId="170" fontId="81" fillId="0" borderId="32" xfId="1593" applyNumberFormat="1" applyFont="1" applyFill="1" applyBorder="1" applyAlignment="1" applyProtection="1">
      <alignment horizontal="center" vertical="center" wrapText="1"/>
      <protection hidden="1"/>
    </xf>
    <xf numFmtId="170" fontId="80" fillId="0" borderId="33" xfId="1593" applyNumberFormat="1" applyFont="1" applyFill="1" applyBorder="1" applyAlignment="1" applyProtection="1">
      <alignment horizontal="center" vertical="center" wrapText="1"/>
      <protection hidden="1"/>
    </xf>
    <xf numFmtId="170" fontId="80" fillId="0" borderId="44" xfId="1593" applyNumberFormat="1" applyFont="1" applyFill="1" applyBorder="1" applyAlignment="1" applyProtection="1">
      <alignment horizontal="center" vertical="center" wrapText="1"/>
      <protection hidden="1"/>
    </xf>
    <xf numFmtId="0" fontId="105" fillId="2" borderId="61" xfId="1" applyFont="1" applyFill="1" applyBorder="1" applyAlignment="1" applyProtection="1">
      <alignment horizontal="center" vertical="center" wrapText="1"/>
      <protection hidden="1"/>
    </xf>
    <xf numFmtId="170" fontId="80" fillId="2" borderId="31" xfId="1593" applyNumberFormat="1" applyFont="1" applyFill="1" applyBorder="1" applyAlignment="1" applyProtection="1">
      <alignment horizontal="center" vertical="center" wrapText="1"/>
      <protection hidden="1"/>
    </xf>
    <xf numFmtId="170" fontId="80" fillId="2" borderId="32" xfId="1593" applyNumberFormat="1" applyFont="1" applyFill="1" applyBorder="1" applyAlignment="1" applyProtection="1">
      <alignment horizontal="center" vertical="center" wrapText="1"/>
      <protection hidden="1"/>
    </xf>
    <xf numFmtId="170" fontId="81" fillId="2" borderId="32" xfId="1593" applyNumberFormat="1" applyFont="1" applyFill="1" applyBorder="1" applyAlignment="1" applyProtection="1">
      <alignment horizontal="center" vertical="center" wrapText="1"/>
      <protection hidden="1"/>
    </xf>
    <xf numFmtId="170" fontId="80" fillId="2" borderId="33" xfId="1593" applyNumberFormat="1" applyFont="1" applyFill="1" applyBorder="1" applyAlignment="1" applyProtection="1">
      <alignment horizontal="center" vertical="center" wrapText="1"/>
      <protection hidden="1"/>
    </xf>
    <xf numFmtId="0" fontId="80" fillId="6" borderId="44" xfId="1" applyFont="1" applyFill="1" applyBorder="1" applyAlignment="1" applyProtection="1">
      <alignment horizontal="center" vertical="center" wrapText="1"/>
      <protection hidden="1"/>
    </xf>
    <xf numFmtId="0" fontId="80" fillId="6" borderId="32" xfId="1" applyFont="1" applyFill="1" applyBorder="1" applyAlignment="1" applyProtection="1">
      <alignment horizontal="center" vertical="center" wrapText="1"/>
      <protection hidden="1"/>
    </xf>
    <xf numFmtId="0" fontId="80" fillId="6" borderId="42" xfId="1" applyFont="1" applyFill="1" applyBorder="1" applyAlignment="1" applyProtection="1">
      <alignment horizontal="center" vertical="center" wrapText="1"/>
      <protection hidden="1"/>
    </xf>
    <xf numFmtId="0" fontId="80" fillId="9" borderId="44" xfId="1" applyFont="1" applyFill="1" applyBorder="1" applyAlignment="1" applyProtection="1">
      <alignment horizontal="center" vertical="center" wrapText="1"/>
      <protection hidden="1"/>
    </xf>
    <xf numFmtId="0" fontId="80" fillId="9" borderId="32" xfId="1" applyFont="1" applyFill="1" applyBorder="1" applyAlignment="1" applyProtection="1">
      <alignment horizontal="center" vertical="center" wrapText="1"/>
      <protection hidden="1"/>
    </xf>
    <xf numFmtId="0" fontId="80" fillId="9" borderId="42" xfId="1" applyFont="1" applyFill="1" applyBorder="1" applyAlignment="1" applyProtection="1">
      <alignment horizontal="center" vertical="center" wrapText="1"/>
      <protection hidden="1"/>
    </xf>
    <xf numFmtId="0" fontId="106" fillId="6" borderId="100" xfId="1" applyFont="1" applyFill="1" applyBorder="1" applyAlignment="1" applyProtection="1">
      <alignment horizontal="center" vertical="center" wrapText="1"/>
      <protection hidden="1"/>
    </xf>
    <xf numFmtId="170" fontId="106" fillId="2" borderId="137" xfId="1593" applyNumberFormat="1" applyFont="1" applyFill="1" applyBorder="1" applyAlignment="1" applyProtection="1">
      <alignment horizontal="center" vertical="center" wrapText="1"/>
      <protection hidden="1"/>
    </xf>
    <xf numFmtId="170" fontId="106" fillId="2" borderId="114" xfId="1593" applyNumberFormat="1" applyFont="1" applyFill="1" applyBorder="1" applyAlignment="1" applyProtection="1">
      <alignment horizontal="center" vertical="center" wrapText="1"/>
      <protection hidden="1"/>
    </xf>
    <xf numFmtId="170" fontId="106" fillId="2" borderId="100" xfId="1593" applyNumberFormat="1" applyFont="1" applyFill="1" applyBorder="1" applyAlignment="1" applyProtection="1">
      <alignment horizontal="center" vertical="center" wrapText="1"/>
      <protection hidden="1"/>
    </xf>
    <xf numFmtId="170" fontId="106" fillId="2" borderId="99" xfId="1593" applyNumberFormat="1" applyFont="1" applyFill="1" applyBorder="1" applyAlignment="1" applyProtection="1">
      <alignment horizontal="center" vertical="center" wrapText="1"/>
      <protection hidden="1"/>
    </xf>
    <xf numFmtId="3" fontId="106" fillId="36" borderId="37" xfId="1" applyNumberFormat="1" applyFont="1" applyFill="1" applyBorder="1" applyAlignment="1" applyProtection="1">
      <alignment horizontal="center" vertical="center" wrapText="1"/>
      <protection hidden="1"/>
    </xf>
    <xf numFmtId="3" fontId="106" fillId="36" borderId="57" xfId="1" applyNumberFormat="1" applyFont="1" applyFill="1" applyBorder="1" applyAlignment="1" applyProtection="1">
      <alignment horizontal="center" vertical="center" wrapText="1"/>
      <protection hidden="1"/>
    </xf>
    <xf numFmtId="170" fontId="107" fillId="0" borderId="61" xfId="1593" applyNumberFormat="1" applyFont="1" applyFill="1" applyBorder="1" applyAlignment="1" applyProtection="1">
      <alignment horizontal="center" vertical="center" wrapText="1"/>
      <protection hidden="1"/>
    </xf>
    <xf numFmtId="170" fontId="106" fillId="0" borderId="32" xfId="1593" applyNumberFormat="1" applyFont="1" applyFill="1" applyBorder="1" applyAlignment="1" applyProtection="1">
      <alignment horizontal="center" vertical="center" wrapText="1"/>
      <protection hidden="1"/>
    </xf>
    <xf numFmtId="170" fontId="107" fillId="0" borderId="32" xfId="1593" applyNumberFormat="1" applyFont="1" applyFill="1" applyBorder="1" applyAlignment="1" applyProtection="1">
      <alignment horizontal="center" vertical="center" wrapText="1"/>
      <protection hidden="1"/>
    </xf>
    <xf numFmtId="170" fontId="106" fillId="0" borderId="42" xfId="1593" applyNumberFormat="1" applyFont="1" applyFill="1" applyBorder="1" applyAlignment="1" applyProtection="1">
      <alignment horizontal="center" vertical="center" wrapText="1"/>
      <protection hidden="1"/>
    </xf>
    <xf numFmtId="170" fontId="106" fillId="0" borderId="44" xfId="1593" applyNumberFormat="1" applyFont="1" applyFill="1" applyBorder="1" applyAlignment="1" applyProtection="1">
      <alignment horizontal="center" vertical="center" wrapText="1"/>
      <protection hidden="1"/>
    </xf>
    <xf numFmtId="170" fontId="106" fillId="0" borderId="33" xfId="1593" applyNumberFormat="1" applyFont="1" applyFill="1" applyBorder="1" applyAlignment="1" applyProtection="1">
      <alignment horizontal="center" vertical="center" wrapText="1"/>
      <protection hidden="1"/>
    </xf>
    <xf numFmtId="0" fontId="106" fillId="2" borderId="32" xfId="1" applyFont="1" applyFill="1" applyBorder="1" applyAlignment="1" applyProtection="1">
      <alignment horizontal="center" vertical="center" wrapText="1"/>
      <protection hidden="1"/>
    </xf>
    <xf numFmtId="170" fontId="106" fillId="0" borderId="93" xfId="1593" applyNumberFormat="1" applyFont="1" applyFill="1" applyBorder="1" applyAlignment="1" applyProtection="1">
      <alignment horizontal="center" vertical="center" wrapText="1"/>
      <protection hidden="1"/>
    </xf>
    <xf numFmtId="170" fontId="106" fillId="0" borderId="60" xfId="1593" applyNumberFormat="1" applyFont="1" applyFill="1" applyBorder="1" applyAlignment="1" applyProtection="1">
      <alignment horizontal="center" vertical="center" wrapText="1"/>
      <protection hidden="1"/>
    </xf>
    <xf numFmtId="0" fontId="106" fillId="2" borderId="0" xfId="1" applyFont="1" applyFill="1" applyBorder="1" applyAlignment="1" applyProtection="1">
      <alignment horizontal="center" vertical="center" wrapText="1"/>
      <protection hidden="1"/>
    </xf>
    <xf numFmtId="170" fontId="106" fillId="2" borderId="37" xfId="1593" applyNumberFormat="1" applyFont="1" applyFill="1" applyBorder="1" applyAlignment="1" applyProtection="1">
      <alignment horizontal="center" vertical="center" wrapText="1"/>
      <protection hidden="1"/>
    </xf>
    <xf numFmtId="0" fontId="87" fillId="4" borderId="0" xfId="1592" applyFont="1" applyFill="1" applyBorder="1" applyAlignment="1" applyProtection="1">
      <alignment horizontal="right" vertical="center"/>
      <protection hidden="1"/>
    </xf>
    <xf numFmtId="0" fontId="43" fillId="4" borderId="0" xfId="1592" applyFont="1" applyFill="1" applyBorder="1" applyAlignment="1" applyProtection="1">
      <alignment horizontal="right" vertical="center"/>
      <protection hidden="1"/>
    </xf>
    <xf numFmtId="0" fontId="44" fillId="4" borderId="0" xfId="1592" applyFont="1" applyFill="1" applyBorder="1" applyAlignment="1" applyProtection="1">
      <alignment horizontal="right" vertical="center"/>
      <protection hidden="1"/>
    </xf>
    <xf numFmtId="0" fontId="33" fillId="4" borderId="0" xfId="0" applyFont="1" applyFill="1" applyAlignment="1">
      <alignment horizontal="right"/>
    </xf>
    <xf numFmtId="0" fontId="3" fillId="4" borderId="0" xfId="0" applyFont="1" applyFill="1" applyBorder="1" applyAlignment="1" applyProtection="1">
      <alignment horizontal="left"/>
      <protection hidden="1"/>
    </xf>
    <xf numFmtId="49" fontId="3" fillId="4" borderId="0" xfId="0" applyNumberFormat="1" applyFont="1" applyFill="1" applyBorder="1" applyAlignment="1" applyProtection="1">
      <alignment horizontal="left"/>
      <protection hidden="1"/>
    </xf>
    <xf numFmtId="0" fontId="30" fillId="4" borderId="38" xfId="1" applyFont="1" applyFill="1" applyBorder="1" applyAlignment="1" applyProtection="1">
      <alignment horizontal="center" vertical="center" textRotation="90" wrapText="1"/>
      <protection hidden="1"/>
    </xf>
    <xf numFmtId="0" fontId="30" fillId="4" borderId="39" xfId="1" applyFont="1" applyFill="1" applyBorder="1" applyAlignment="1" applyProtection="1">
      <alignment horizontal="center" vertical="center" textRotation="90" wrapText="1"/>
      <protection hidden="1"/>
    </xf>
    <xf numFmtId="0" fontId="30" fillId="4" borderId="20" xfId="1" applyFont="1" applyFill="1" applyBorder="1" applyAlignment="1" applyProtection="1">
      <alignment horizontal="center" vertical="center" textRotation="90" wrapText="1"/>
      <protection hidden="1"/>
    </xf>
    <xf numFmtId="0" fontId="30" fillId="4" borderId="37" xfId="1" applyFont="1" applyFill="1" applyBorder="1" applyAlignment="1" applyProtection="1">
      <alignment horizontal="center" vertical="center" textRotation="90" wrapText="1"/>
      <protection hidden="1"/>
    </xf>
    <xf numFmtId="0" fontId="87" fillId="4" borderId="0" xfId="1592" applyFont="1" applyFill="1" applyBorder="1" applyAlignment="1" applyProtection="1">
      <alignment horizontal="right" vertical="center"/>
      <protection hidden="1"/>
    </xf>
    <xf numFmtId="0" fontId="33" fillId="0" borderId="0" xfId="0" applyFont="1" applyAlignment="1"/>
    <xf numFmtId="0" fontId="38" fillId="3" borderId="24" xfId="1" applyFont="1" applyFill="1" applyBorder="1" applyAlignment="1" applyProtection="1">
      <alignment horizontal="center" vertical="center" wrapText="1"/>
      <protection hidden="1"/>
    </xf>
    <xf numFmtId="0" fontId="38" fillId="3" borderId="13" xfId="1" applyFont="1" applyFill="1" applyBorder="1" applyAlignment="1" applyProtection="1">
      <alignment horizontal="center" vertical="center" wrapText="1"/>
      <protection hidden="1"/>
    </xf>
    <xf numFmtId="0" fontId="38" fillId="3" borderId="30" xfId="1" applyFont="1" applyFill="1" applyBorder="1" applyAlignment="1" applyProtection="1">
      <alignment horizontal="center" vertical="center" wrapText="1"/>
      <protection hidden="1"/>
    </xf>
    <xf numFmtId="0" fontId="30" fillId="19" borderId="92" xfId="1" applyFont="1" applyFill="1" applyBorder="1" applyAlignment="1" applyProtection="1">
      <alignment horizontal="center" vertical="center" wrapText="1"/>
      <protection hidden="1"/>
    </xf>
    <xf numFmtId="0" fontId="30" fillId="19" borderId="108" xfId="1" applyFont="1" applyFill="1" applyBorder="1" applyAlignment="1" applyProtection="1">
      <alignment horizontal="center" vertical="center" wrapText="1"/>
      <protection hidden="1"/>
    </xf>
    <xf numFmtId="0" fontId="30" fillId="0" borderId="89" xfId="1" quotePrefix="1" applyFont="1" applyBorder="1" applyAlignment="1" applyProtection="1">
      <alignment horizontal="left" vertical="center" wrapText="1"/>
      <protection hidden="1"/>
    </xf>
    <xf numFmtId="0" fontId="50" fillId="0" borderId="89" xfId="1" applyFont="1" applyFill="1" applyBorder="1" applyAlignment="1" applyProtection="1">
      <alignment horizontal="center" vertical="center" wrapText="1"/>
      <protection hidden="1"/>
    </xf>
    <xf numFmtId="0" fontId="50" fillId="0" borderId="101" xfId="1" applyFont="1" applyFill="1" applyBorder="1" applyAlignment="1" applyProtection="1">
      <alignment horizontal="center" vertical="center" wrapText="1"/>
      <protection hidden="1"/>
    </xf>
    <xf numFmtId="0" fontId="38" fillId="0" borderId="39" xfId="1" applyFont="1" applyFill="1" applyBorder="1" applyAlignment="1" applyProtection="1">
      <alignment horizontal="center" vertical="center" wrapText="1"/>
      <protection hidden="1"/>
    </xf>
    <xf numFmtId="0" fontId="30" fillId="0" borderId="20" xfId="1" quotePrefix="1" applyFont="1" applyBorder="1" applyAlignment="1" applyProtection="1">
      <alignment horizontal="left" vertical="top" wrapText="1"/>
      <protection hidden="1"/>
    </xf>
    <xf numFmtId="0" fontId="30" fillId="0" borderId="39" xfId="1" quotePrefix="1" applyFont="1" applyBorder="1" applyAlignment="1" applyProtection="1">
      <alignment horizontal="left" vertical="top" wrapText="1"/>
      <protection hidden="1"/>
    </xf>
    <xf numFmtId="0" fontId="30" fillId="0" borderId="57" xfId="1" quotePrefix="1" applyFont="1" applyBorder="1" applyAlignment="1" applyProtection="1">
      <alignment horizontal="left" vertical="top" wrapText="1"/>
      <protection hidden="1"/>
    </xf>
    <xf numFmtId="0" fontId="30" fillId="4" borderId="7" xfId="1" applyFont="1" applyFill="1" applyBorder="1" applyAlignment="1" applyProtection="1">
      <alignment horizontal="center" vertical="center" textRotation="90" wrapText="1"/>
      <protection hidden="1"/>
    </xf>
    <xf numFmtId="0" fontId="30" fillId="4" borderId="1" xfId="1" applyFont="1" applyFill="1" applyBorder="1" applyAlignment="1" applyProtection="1">
      <alignment horizontal="center" vertical="center" textRotation="90" wrapText="1"/>
      <protection hidden="1"/>
    </xf>
    <xf numFmtId="0" fontId="30" fillId="4" borderId="5" xfId="1" applyFont="1" applyFill="1" applyBorder="1" applyAlignment="1" applyProtection="1">
      <alignment horizontal="center" vertical="center" textRotation="90" wrapText="1"/>
      <protection hidden="1"/>
    </xf>
    <xf numFmtId="0" fontId="30" fillId="19" borderId="49" xfId="1" applyFont="1" applyFill="1" applyBorder="1" applyAlignment="1" applyProtection="1">
      <alignment horizontal="center" vertical="center" wrapText="1"/>
      <protection hidden="1"/>
    </xf>
    <xf numFmtId="0" fontId="30" fillId="19" borderId="109" xfId="1" applyFont="1" applyFill="1" applyBorder="1" applyAlignment="1" applyProtection="1">
      <alignment horizontal="center" vertical="center" wrapText="1"/>
      <protection hidden="1"/>
    </xf>
    <xf numFmtId="0" fontId="30" fillId="0" borderId="101" xfId="1" quotePrefix="1" applyFont="1" applyBorder="1" applyAlignment="1" applyProtection="1">
      <alignment horizontal="left" vertical="center" wrapText="1"/>
      <protection hidden="1"/>
    </xf>
    <xf numFmtId="0" fontId="30" fillId="4" borderId="57" xfId="1" applyFont="1" applyFill="1" applyBorder="1" applyAlignment="1" applyProtection="1">
      <alignment horizontal="center" vertical="center" textRotation="90" wrapText="1"/>
      <protection hidden="1"/>
    </xf>
    <xf numFmtId="0" fontId="38" fillId="6" borderId="24" xfId="1" applyFont="1" applyFill="1" applyBorder="1" applyAlignment="1" applyProtection="1">
      <alignment horizontal="center" vertical="center" wrapText="1"/>
      <protection hidden="1"/>
    </xf>
    <xf numFmtId="0" fontId="38" fillId="6" borderId="13" xfId="1" applyFont="1" applyFill="1" applyBorder="1" applyAlignment="1" applyProtection="1">
      <alignment horizontal="center" vertical="center" wrapText="1"/>
      <protection hidden="1"/>
    </xf>
    <xf numFmtId="0" fontId="30" fillId="19" borderId="95" xfId="1" applyFont="1" applyFill="1" applyBorder="1" applyAlignment="1" applyProtection="1">
      <alignment horizontal="center" vertical="center" wrapText="1"/>
      <protection hidden="1"/>
    </xf>
    <xf numFmtId="0" fontId="30" fillId="19" borderId="101" xfId="1" applyFont="1" applyFill="1" applyBorder="1" applyAlignment="1" applyProtection="1">
      <alignment horizontal="center" vertical="center" wrapText="1"/>
      <protection hidden="1"/>
    </xf>
    <xf numFmtId="0" fontId="30" fillId="0" borderId="39" xfId="1" quotePrefix="1" applyFont="1" applyBorder="1" applyAlignment="1" applyProtection="1">
      <alignment horizontal="left" vertical="center" wrapText="1"/>
      <protection hidden="1"/>
    </xf>
    <xf numFmtId="0" fontId="30" fillId="0" borderId="57" xfId="1" quotePrefix="1" applyFont="1" applyBorder="1" applyAlignment="1" applyProtection="1">
      <alignment horizontal="left" vertical="center" wrapText="1"/>
      <protection hidden="1"/>
    </xf>
    <xf numFmtId="0" fontId="38" fillId="4" borderId="24" xfId="1" applyFont="1" applyFill="1" applyBorder="1" applyAlignment="1" applyProtection="1">
      <alignment horizontal="center" vertical="center" wrapText="1"/>
      <protection hidden="1"/>
    </xf>
    <xf numFmtId="0" fontId="38" fillId="4" borderId="13" xfId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0" fontId="30" fillId="19" borderId="31" xfId="1" applyFont="1" applyFill="1" applyBorder="1" applyAlignment="1" applyProtection="1">
      <alignment horizontal="center" vertical="center" wrapText="1"/>
      <protection hidden="1"/>
    </xf>
    <xf numFmtId="0" fontId="30" fillId="19" borderId="26" xfId="1" applyFont="1" applyFill="1" applyBorder="1" applyAlignment="1" applyProtection="1">
      <alignment horizontal="center" vertical="center" wrapText="1"/>
      <protection hidden="1"/>
    </xf>
    <xf numFmtId="1" fontId="20" fillId="0" borderId="21" xfId="6" applyNumberFormat="1" applyFont="1" applyBorder="1" applyAlignment="1">
      <alignment horizontal="center" vertical="center" wrapText="1"/>
    </xf>
    <xf numFmtId="0" fontId="20" fillId="0" borderId="27" xfId="6" applyFont="1" applyBorder="1" applyAlignment="1">
      <alignment horizontal="center" vertical="center" wrapText="1"/>
    </xf>
    <xf numFmtId="0" fontId="20" fillId="0" borderId="28" xfId="6" applyFont="1" applyBorder="1" applyAlignment="1">
      <alignment horizontal="center" vertical="center" wrapText="1"/>
    </xf>
    <xf numFmtId="0" fontId="19" fillId="2" borderId="21" xfId="6" applyFont="1" applyFill="1" applyBorder="1" applyAlignment="1">
      <alignment horizontal="center" vertical="center" textRotation="90" wrapText="1"/>
    </xf>
    <xf numFmtId="0" fontId="19" fillId="2" borderId="28" xfId="6" applyFont="1" applyFill="1" applyBorder="1" applyAlignment="1">
      <alignment horizontal="center" vertical="center" textRotation="90" wrapText="1"/>
    </xf>
    <xf numFmtId="0" fontId="12" fillId="19" borderId="24" xfId="6" applyFont="1" applyFill="1" applyBorder="1" applyAlignment="1">
      <alignment horizontal="center" vertical="center" wrapText="1"/>
    </xf>
    <xf numFmtId="0" fontId="12" fillId="19" borderId="13" xfId="6" applyFont="1" applyFill="1" applyBorder="1" applyAlignment="1">
      <alignment horizontal="center" vertical="center"/>
    </xf>
    <xf numFmtId="0" fontId="37" fillId="19" borderId="92" xfId="1" applyFont="1" applyFill="1" applyBorder="1" applyAlignment="1" applyProtection="1">
      <alignment horizontal="center" vertical="center" wrapText="1"/>
      <protection hidden="1"/>
    </xf>
    <xf numFmtId="0" fontId="37" fillId="19" borderId="108" xfId="1" applyFont="1" applyFill="1" applyBorder="1" applyAlignment="1" applyProtection="1">
      <alignment horizontal="center" vertical="center" wrapText="1"/>
      <protection hidden="1"/>
    </xf>
    <xf numFmtId="0" fontId="30" fillId="4" borderId="39" xfId="1" quotePrefix="1" applyFont="1" applyFill="1" applyBorder="1" applyAlignment="1" applyProtection="1">
      <alignment horizontal="left" vertical="center" wrapText="1"/>
      <protection hidden="1"/>
    </xf>
    <xf numFmtId="0" fontId="30" fillId="4" borderId="57" xfId="1" quotePrefix="1" applyFont="1" applyFill="1" applyBorder="1" applyAlignment="1" applyProtection="1">
      <alignment horizontal="left" vertical="center" wrapText="1"/>
      <protection hidden="1"/>
    </xf>
    <xf numFmtId="0" fontId="30" fillId="6" borderId="37" xfId="1" applyFont="1" applyFill="1" applyBorder="1" applyAlignment="1" applyProtection="1">
      <alignment horizontal="center" vertical="center" textRotation="90" wrapText="1"/>
      <protection hidden="1"/>
    </xf>
    <xf numFmtId="0" fontId="30" fillId="6" borderId="1" xfId="1" applyFont="1" applyFill="1" applyBorder="1" applyAlignment="1" applyProtection="1">
      <alignment horizontal="center" vertical="center" textRotation="90" wrapText="1"/>
      <protection hidden="1"/>
    </xf>
    <xf numFmtId="0" fontId="30" fillId="6" borderId="38" xfId="1" applyFont="1" applyFill="1" applyBorder="1" applyAlignment="1" applyProtection="1">
      <alignment horizontal="center" vertical="center" textRotation="90" wrapText="1"/>
      <protection hidden="1"/>
    </xf>
    <xf numFmtId="0" fontId="36" fillId="6" borderId="31" xfId="1" applyFont="1" applyFill="1" applyBorder="1" applyAlignment="1" applyProtection="1">
      <alignment horizontal="center" vertical="center" wrapText="1"/>
      <protection hidden="1"/>
    </xf>
    <xf numFmtId="0" fontId="36" fillId="6" borderId="26" xfId="1" applyFont="1" applyFill="1" applyBorder="1" applyAlignment="1" applyProtection="1">
      <alignment horizontal="center" vertical="center" wrapText="1"/>
      <protection hidden="1"/>
    </xf>
    <xf numFmtId="0" fontId="30" fillId="0" borderId="109" xfId="1" quotePrefix="1" applyFont="1" applyBorder="1" applyAlignment="1" applyProtection="1">
      <alignment horizontal="left" vertical="center" wrapText="1"/>
      <protection hidden="1"/>
    </xf>
    <xf numFmtId="0" fontId="36" fillId="6" borderId="1" xfId="1" applyFont="1" applyFill="1" applyBorder="1" applyAlignment="1" applyProtection="1">
      <alignment horizontal="center" vertical="center" wrapText="1"/>
      <protection hidden="1"/>
    </xf>
    <xf numFmtId="0" fontId="30" fillId="0" borderId="20" xfId="1" quotePrefix="1" applyFont="1" applyBorder="1" applyAlignment="1" applyProtection="1">
      <alignment horizontal="left" vertical="center" wrapText="1"/>
      <protection hidden="1"/>
    </xf>
    <xf numFmtId="0" fontId="38" fillId="19" borderId="24" xfId="1" applyFont="1" applyFill="1" applyBorder="1" applyAlignment="1" applyProtection="1">
      <alignment horizontal="center" vertical="center" wrapText="1"/>
      <protection hidden="1"/>
    </xf>
    <xf numFmtId="0" fontId="38" fillId="19" borderId="13" xfId="1" applyFont="1" applyFill="1" applyBorder="1" applyAlignment="1" applyProtection="1">
      <alignment horizontal="center" vertical="center" wrapText="1"/>
      <protection hidden="1"/>
    </xf>
    <xf numFmtId="0" fontId="35" fillId="4" borderId="35" xfId="1" applyFont="1" applyFill="1" applyBorder="1" applyAlignment="1" applyProtection="1">
      <alignment horizontal="center" vertical="center" wrapText="1"/>
      <protection hidden="1"/>
    </xf>
    <xf numFmtId="0" fontId="30" fillId="0" borderId="56" xfId="1" quotePrefix="1" applyFont="1" applyBorder="1" applyAlignment="1" applyProtection="1">
      <alignment horizontal="left" vertical="center" wrapText="1"/>
      <protection hidden="1"/>
    </xf>
    <xf numFmtId="0" fontId="30" fillId="0" borderId="12" xfId="1" quotePrefix="1" applyFont="1" applyBorder="1" applyAlignment="1" applyProtection="1">
      <alignment horizontal="left" vertical="center" wrapText="1"/>
      <protection hidden="1"/>
    </xf>
    <xf numFmtId="0" fontId="30" fillId="0" borderId="10" xfId="1" quotePrefix="1" applyFont="1" applyBorder="1" applyAlignment="1" applyProtection="1">
      <alignment horizontal="left" vertical="center" wrapText="1"/>
      <protection hidden="1"/>
    </xf>
    <xf numFmtId="0" fontId="6" fillId="19" borderId="24" xfId="6" applyFont="1" applyFill="1" applyBorder="1" applyAlignment="1">
      <alignment horizontal="center" vertical="center" wrapText="1"/>
    </xf>
    <xf numFmtId="0" fontId="6" fillId="19" borderId="0" xfId="6" applyFont="1" applyFill="1" applyBorder="1" applyAlignment="1">
      <alignment horizontal="center" vertical="center"/>
    </xf>
    <xf numFmtId="0" fontId="6" fillId="19" borderId="14" xfId="6" applyFont="1" applyFill="1" applyBorder="1" applyAlignment="1">
      <alignment horizontal="center" vertical="center" wrapText="1"/>
    </xf>
    <xf numFmtId="0" fontId="6" fillId="19" borderId="93" xfId="6" applyFont="1" applyFill="1" applyBorder="1" applyAlignment="1">
      <alignment horizontal="center" vertical="center"/>
    </xf>
    <xf numFmtId="0" fontId="30" fillId="4" borderId="56" xfId="1" applyFont="1" applyFill="1" applyBorder="1" applyAlignment="1" applyProtection="1">
      <alignment horizontal="center" vertical="center" textRotation="90" wrapText="1"/>
      <protection hidden="1"/>
    </xf>
    <xf numFmtId="0" fontId="30" fillId="4" borderId="12" xfId="1" applyFont="1" applyFill="1" applyBorder="1" applyAlignment="1" applyProtection="1">
      <alignment horizontal="center" vertical="center" textRotation="90" wrapText="1"/>
      <protection hidden="1"/>
    </xf>
    <xf numFmtId="0" fontId="30" fillId="4" borderId="41" xfId="1" applyFont="1" applyFill="1" applyBorder="1" applyAlignment="1" applyProtection="1">
      <alignment horizontal="center" vertical="center" textRotation="90" wrapText="1"/>
      <protection hidden="1"/>
    </xf>
    <xf numFmtId="0" fontId="30" fillId="4" borderId="42" xfId="1" applyFont="1" applyFill="1" applyBorder="1" applyAlignment="1" applyProtection="1">
      <alignment horizontal="center" vertical="center" wrapText="1"/>
      <protection hidden="1"/>
    </xf>
    <xf numFmtId="0" fontId="30" fillId="4" borderId="41" xfId="1" applyFont="1" applyFill="1" applyBorder="1" applyAlignment="1" applyProtection="1">
      <alignment horizontal="center" vertical="center" wrapText="1"/>
      <protection hidden="1"/>
    </xf>
    <xf numFmtId="0" fontId="30" fillId="6" borderId="5" xfId="1" applyFont="1" applyFill="1" applyBorder="1" applyAlignment="1" applyProtection="1">
      <alignment horizontal="center" vertical="center" textRotation="90" wrapText="1"/>
      <protection hidden="1"/>
    </xf>
    <xf numFmtId="0" fontId="30" fillId="6" borderId="95" xfId="1" applyFont="1" applyFill="1" applyBorder="1" applyAlignment="1" applyProtection="1">
      <alignment horizontal="center" vertical="center" wrapText="1"/>
      <protection hidden="1"/>
    </xf>
    <xf numFmtId="0" fontId="30" fillId="6" borderId="101" xfId="1" applyFont="1" applyFill="1" applyBorder="1" applyAlignment="1" applyProtection="1">
      <alignment horizontal="center" vertical="center" wrapText="1"/>
      <protection hidden="1"/>
    </xf>
    <xf numFmtId="0" fontId="35" fillId="6" borderId="24" xfId="1" applyFont="1" applyFill="1" applyBorder="1" applyAlignment="1" applyProtection="1">
      <alignment horizontal="center" vertical="center" wrapText="1"/>
      <protection hidden="1"/>
    </xf>
    <xf numFmtId="0" fontId="35" fillId="6" borderId="13" xfId="1" applyFont="1" applyFill="1" applyBorder="1" applyAlignment="1" applyProtection="1">
      <alignment horizontal="center" vertical="center" wrapText="1"/>
      <protection hidden="1"/>
    </xf>
    <xf numFmtId="0" fontId="35" fillId="6" borderId="30" xfId="1" applyFont="1" applyFill="1" applyBorder="1" applyAlignment="1" applyProtection="1">
      <alignment horizontal="center" vertical="center" wrapText="1"/>
      <protection hidden="1"/>
    </xf>
    <xf numFmtId="0" fontId="38" fillId="0" borderId="24" xfId="1" applyFont="1" applyFill="1" applyBorder="1" applyAlignment="1" applyProtection="1">
      <alignment horizontal="center" vertical="center" wrapText="1"/>
      <protection hidden="1"/>
    </xf>
    <xf numFmtId="0" fontId="38" fillId="0" borderId="13" xfId="1" applyFont="1" applyFill="1" applyBorder="1" applyAlignment="1" applyProtection="1">
      <alignment horizontal="center" vertical="center" wrapText="1"/>
      <protection hidden="1"/>
    </xf>
    <xf numFmtId="0" fontId="35" fillId="0" borderId="24" xfId="1" applyFont="1" applyFill="1" applyBorder="1" applyAlignment="1" applyProtection="1">
      <alignment horizontal="center" vertical="center" wrapText="1"/>
      <protection hidden="1"/>
    </xf>
    <xf numFmtId="0" fontId="35" fillId="0" borderId="13" xfId="1" applyFont="1" applyFill="1" applyBorder="1" applyAlignment="1" applyProtection="1">
      <alignment horizontal="center" vertical="center" wrapText="1"/>
      <protection hidden="1"/>
    </xf>
    <xf numFmtId="0" fontId="35" fillId="19" borderId="16" xfId="1" applyFont="1" applyFill="1" applyBorder="1" applyAlignment="1" applyProtection="1">
      <alignment horizontal="center" vertical="center" wrapText="1"/>
      <protection hidden="1"/>
    </xf>
    <xf numFmtId="0" fontId="35" fillId="19" borderId="23" xfId="1" applyFont="1" applyFill="1" applyBorder="1" applyAlignment="1" applyProtection="1">
      <alignment horizontal="center" vertical="center" wrapText="1"/>
      <protection hidden="1"/>
    </xf>
    <xf numFmtId="0" fontId="30" fillId="4" borderId="0" xfId="0" applyNumberFormat="1" applyFont="1" applyFill="1" applyBorder="1" applyAlignment="1">
      <alignment horizontal="center"/>
    </xf>
    <xf numFmtId="0" fontId="33" fillId="4" borderId="0" xfId="0" applyFont="1" applyFill="1" applyBorder="1" applyAlignment="1">
      <alignment horizontal="right"/>
    </xf>
    <xf numFmtId="0" fontId="30" fillId="4" borderId="61" xfId="0" applyNumberFormat="1" applyFont="1" applyFill="1" applyBorder="1" applyAlignment="1">
      <alignment horizontal="center"/>
    </xf>
    <xf numFmtId="0" fontId="30" fillId="4" borderId="59" xfId="0" applyNumberFormat="1" applyFont="1" applyFill="1" applyBorder="1" applyAlignment="1">
      <alignment horizontal="center"/>
    </xf>
    <xf numFmtId="3" fontId="93" fillId="4" borderId="0" xfId="1" applyNumberFormat="1" applyFont="1" applyFill="1" applyBorder="1" applyAlignment="1" applyProtection="1">
      <alignment horizontal="left" vertical="center" wrapText="1"/>
      <protection hidden="1"/>
    </xf>
    <xf numFmtId="0" fontId="38" fillId="0" borderId="27" xfId="1" applyFont="1" applyFill="1" applyBorder="1" applyAlignment="1" applyProtection="1">
      <alignment horizontal="center" vertical="center" wrapText="1"/>
      <protection hidden="1"/>
    </xf>
    <xf numFmtId="0" fontId="38" fillId="0" borderId="28" xfId="1" applyFont="1" applyFill="1" applyBorder="1" applyAlignment="1" applyProtection="1">
      <alignment horizontal="center" vertical="center" wrapText="1"/>
      <protection hidden="1"/>
    </xf>
    <xf numFmtId="0" fontId="30" fillId="0" borderId="35" xfId="1" applyFont="1" applyFill="1" applyBorder="1" applyAlignment="1" applyProtection="1">
      <alignment horizontal="center" vertical="center" textRotation="90" wrapText="1"/>
      <protection hidden="1"/>
    </xf>
    <xf numFmtId="0" fontId="30" fillId="0" borderId="36" xfId="1" applyFont="1" applyFill="1" applyBorder="1" applyAlignment="1" applyProtection="1">
      <alignment horizontal="center" vertical="center" textRotation="90" wrapText="1"/>
      <protection hidden="1"/>
    </xf>
    <xf numFmtId="0" fontId="38" fillId="0" borderId="21" xfId="1" applyFont="1" applyFill="1" applyBorder="1" applyAlignment="1" applyProtection="1">
      <alignment horizontal="center" vertical="center" wrapText="1"/>
      <protection hidden="1"/>
    </xf>
    <xf numFmtId="0" fontId="30" fillId="0" borderId="21" xfId="1" applyFont="1" applyFill="1" applyBorder="1" applyAlignment="1" applyProtection="1">
      <alignment horizontal="center" vertical="center" textRotation="90" wrapText="1"/>
      <protection hidden="1"/>
    </xf>
    <xf numFmtId="0" fontId="30" fillId="0" borderId="27" xfId="1" applyFont="1" applyFill="1" applyBorder="1" applyAlignment="1" applyProtection="1">
      <alignment horizontal="center" vertical="center" textRotation="90" wrapText="1"/>
      <protection hidden="1"/>
    </xf>
    <xf numFmtId="0" fontId="30" fillId="0" borderId="28" xfId="1" applyFont="1" applyFill="1" applyBorder="1" applyAlignment="1" applyProtection="1">
      <alignment horizontal="center" vertical="center" textRotation="90" wrapText="1"/>
      <protection hidden="1"/>
    </xf>
    <xf numFmtId="0" fontId="98" fillId="0" borderId="0" xfId="1592" applyFont="1" applyFill="1" applyBorder="1" applyAlignment="1" applyProtection="1">
      <alignment horizontal="right" vertical="center"/>
      <protection hidden="1"/>
    </xf>
    <xf numFmtId="0" fontId="87" fillId="0" borderId="0" xfId="1592" applyFont="1" applyFill="1" applyBorder="1" applyAlignment="1" applyProtection="1">
      <alignment horizontal="right" vertical="center"/>
      <protection hidden="1"/>
    </xf>
    <xf numFmtId="0" fontId="33" fillId="4" borderId="0" xfId="0" applyFont="1" applyFill="1" applyBorder="1" applyAlignment="1">
      <alignment horizontal="center"/>
    </xf>
    <xf numFmtId="0" fontId="30" fillId="19" borderId="15" xfId="1" applyFont="1" applyFill="1" applyBorder="1" applyAlignment="1" applyProtection="1">
      <alignment horizontal="center" vertical="center" wrapText="1"/>
      <protection hidden="1"/>
    </xf>
    <xf numFmtId="0" fontId="38" fillId="4" borderId="35" xfId="1" applyFont="1" applyFill="1" applyBorder="1" applyAlignment="1" applyProtection="1">
      <alignment horizontal="center" vertical="center" wrapText="1"/>
      <protection hidden="1"/>
    </xf>
    <xf numFmtId="0" fontId="38" fillId="4" borderId="36" xfId="1" applyFont="1" applyFill="1" applyBorder="1" applyAlignment="1" applyProtection="1">
      <alignment horizontal="center" vertical="center" wrapText="1"/>
      <protection hidden="1"/>
    </xf>
    <xf numFmtId="0" fontId="38" fillId="0" borderId="47" xfId="1" applyFont="1" applyFill="1" applyBorder="1" applyAlignment="1" applyProtection="1">
      <alignment horizontal="center" vertical="center" wrapText="1"/>
      <protection hidden="1"/>
    </xf>
    <xf numFmtId="0" fontId="38" fillId="0" borderId="48" xfId="1" applyFont="1" applyFill="1" applyBorder="1" applyAlignment="1" applyProtection="1">
      <alignment horizontal="center" vertical="center" wrapText="1"/>
      <protection hidden="1"/>
    </xf>
    <xf numFmtId="0" fontId="38" fillId="4" borderId="25" xfId="1" applyFont="1" applyFill="1" applyBorder="1" applyAlignment="1" applyProtection="1">
      <alignment horizontal="center" vertical="center" wrapText="1"/>
      <protection hidden="1"/>
    </xf>
    <xf numFmtId="0" fontId="33" fillId="4" borderId="0" xfId="0" applyFont="1" applyFill="1" applyAlignment="1">
      <alignment horizontal="left" vertical="center" wrapText="1"/>
    </xf>
    <xf numFmtId="0" fontId="3" fillId="6" borderId="24" xfId="1" applyFont="1" applyFill="1" applyBorder="1" applyAlignment="1" applyProtection="1">
      <alignment horizontal="center" vertical="center" wrapText="1"/>
      <protection hidden="1"/>
    </xf>
    <xf numFmtId="0" fontId="3" fillId="6" borderId="13" xfId="1" applyFont="1" applyFill="1" applyBorder="1" applyAlignment="1" applyProtection="1">
      <alignment horizontal="center" vertical="center" wrapText="1"/>
      <protection hidden="1"/>
    </xf>
    <xf numFmtId="0" fontId="25" fillId="6" borderId="1" xfId="1" applyFont="1" applyFill="1" applyBorder="1" applyAlignment="1" applyProtection="1">
      <alignment horizontal="center" vertical="center" wrapText="1"/>
      <protection hidden="1"/>
    </xf>
    <xf numFmtId="0" fontId="24" fillId="0" borderId="38" xfId="1" applyFont="1" applyBorder="1" applyAlignment="1" applyProtection="1">
      <alignment horizontal="center" vertical="center" wrapText="1"/>
      <protection hidden="1"/>
    </xf>
    <xf numFmtId="0" fontId="24" fillId="0" borderId="39" xfId="1" applyFont="1" applyBorder="1" applyAlignment="1" applyProtection="1">
      <alignment horizontal="center" vertical="center" wrapText="1"/>
      <protection hidden="1"/>
    </xf>
    <xf numFmtId="0" fontId="24" fillId="0" borderId="37" xfId="1" applyFont="1" applyBorder="1" applyAlignment="1" applyProtection="1">
      <alignment horizontal="center" vertical="center" wrapText="1"/>
      <protection hidden="1"/>
    </xf>
    <xf numFmtId="0" fontId="26" fillId="6" borderId="38" xfId="1" applyFont="1" applyFill="1" applyBorder="1" applyAlignment="1" applyProtection="1">
      <alignment horizontal="center" vertical="center" textRotation="90" wrapText="1"/>
      <protection hidden="1"/>
    </xf>
    <xf numFmtId="0" fontId="26" fillId="6" borderId="39" xfId="1" applyFont="1" applyFill="1" applyBorder="1" applyAlignment="1" applyProtection="1">
      <alignment horizontal="center" vertical="center" textRotation="90" wrapText="1"/>
      <protection hidden="1"/>
    </xf>
    <xf numFmtId="0" fontId="26" fillId="6" borderId="37" xfId="1" applyFont="1" applyFill="1" applyBorder="1" applyAlignment="1" applyProtection="1">
      <alignment horizontal="center" vertical="center" textRotation="90" wrapText="1"/>
      <protection hidden="1"/>
    </xf>
    <xf numFmtId="0" fontId="3" fillId="6" borderId="16" xfId="1" applyFont="1" applyFill="1" applyBorder="1" applyAlignment="1" applyProtection="1">
      <alignment horizontal="center" vertical="center" wrapText="1"/>
      <protection hidden="1"/>
    </xf>
    <xf numFmtId="0" fontId="3" fillId="6" borderId="22" xfId="1" applyFont="1" applyFill="1" applyBorder="1" applyAlignment="1" applyProtection="1">
      <alignment horizontal="center" vertical="center" wrapText="1"/>
      <protection hidden="1"/>
    </xf>
    <xf numFmtId="0" fontId="3" fillId="6" borderId="47" xfId="1" applyFont="1" applyFill="1" applyBorder="1" applyAlignment="1" applyProtection="1">
      <alignment horizontal="center" vertical="center" wrapText="1"/>
      <protection hidden="1"/>
    </xf>
    <xf numFmtId="0" fontId="3" fillId="6" borderId="48" xfId="1" applyFont="1" applyFill="1" applyBorder="1" applyAlignment="1" applyProtection="1">
      <alignment horizontal="center" vertical="center" wrapText="1"/>
      <protection hidden="1"/>
    </xf>
    <xf numFmtId="0" fontId="30" fillId="0" borderId="40" xfId="1" applyFont="1" applyFill="1" applyBorder="1" applyAlignment="1" applyProtection="1">
      <alignment horizontal="center" vertical="center" textRotation="90" wrapText="1"/>
      <protection hidden="1"/>
    </xf>
    <xf numFmtId="0" fontId="37" fillId="19" borderId="24" xfId="1" applyFont="1" applyFill="1" applyBorder="1" applyAlignment="1" applyProtection="1">
      <alignment horizontal="center" vertical="center" wrapText="1"/>
      <protection hidden="1"/>
    </xf>
    <xf numFmtId="0" fontId="37" fillId="19" borderId="30" xfId="1" applyFont="1" applyFill="1" applyBorder="1" applyAlignment="1" applyProtection="1">
      <alignment horizontal="center" vertical="center" wrapText="1"/>
      <protection hidden="1"/>
    </xf>
    <xf numFmtId="0" fontId="30" fillId="0" borderId="110" xfId="1" applyFont="1" applyFill="1" applyBorder="1" applyAlignment="1" applyProtection="1">
      <alignment horizontal="center" vertical="center" textRotation="90" wrapText="1"/>
      <protection hidden="1"/>
    </xf>
    <xf numFmtId="0" fontId="30" fillId="0" borderId="111" xfId="1" applyFont="1" applyFill="1" applyBorder="1" applyAlignment="1" applyProtection="1">
      <alignment horizontal="center" vertical="center" textRotation="90" wrapText="1"/>
      <protection hidden="1"/>
    </xf>
    <xf numFmtId="0" fontId="25" fillId="6" borderId="92" xfId="1" applyFont="1" applyFill="1" applyBorder="1" applyAlignment="1" applyProtection="1">
      <alignment horizontal="center" vertical="center" wrapText="1"/>
      <protection hidden="1"/>
    </xf>
    <xf numFmtId="0" fontId="25" fillId="6" borderId="30" xfId="1" applyFont="1" applyFill="1" applyBorder="1" applyAlignment="1" applyProtection="1">
      <alignment horizontal="center" vertical="center" wrapText="1"/>
      <protection hidden="1"/>
    </xf>
    <xf numFmtId="0" fontId="26" fillId="6" borderId="31" xfId="1" applyFont="1" applyFill="1" applyBorder="1" applyAlignment="1" applyProtection="1">
      <alignment horizontal="center" vertical="center" textRotation="90" wrapText="1"/>
      <protection hidden="1"/>
    </xf>
    <xf numFmtId="0" fontId="26" fillId="6" borderId="32" xfId="1" applyFont="1" applyFill="1" applyBorder="1" applyAlignment="1" applyProtection="1">
      <alignment horizontal="center" vertical="center" textRotation="90" wrapText="1"/>
      <protection hidden="1"/>
    </xf>
    <xf numFmtId="0" fontId="26" fillId="6" borderId="41" xfId="1" applyFont="1" applyFill="1" applyBorder="1" applyAlignment="1" applyProtection="1">
      <alignment horizontal="center" vertical="center" textRotation="90" wrapText="1"/>
      <protection hidden="1"/>
    </xf>
    <xf numFmtId="0" fontId="26" fillId="6" borderId="89" xfId="1" applyFont="1" applyFill="1" applyBorder="1" applyAlignment="1" applyProtection="1">
      <alignment horizontal="center" vertical="center" textRotation="90" wrapText="1"/>
      <protection hidden="1"/>
    </xf>
    <xf numFmtId="0" fontId="33" fillId="4" borderId="0" xfId="0" applyFont="1" applyFill="1" applyAlignment="1">
      <alignment horizontal="right"/>
    </xf>
    <xf numFmtId="0" fontId="38" fillId="4" borderId="16" xfId="1" applyFont="1" applyFill="1" applyBorder="1" applyAlignment="1" applyProtection="1">
      <alignment horizontal="center" vertical="center" wrapText="1"/>
      <protection hidden="1"/>
    </xf>
    <xf numFmtId="0" fontId="38" fillId="4" borderId="22" xfId="1" applyFont="1" applyFill="1" applyBorder="1" applyAlignment="1" applyProtection="1">
      <alignment horizontal="center" vertical="center" wrapText="1"/>
      <protection hidden="1"/>
    </xf>
    <xf numFmtId="0" fontId="41" fillId="0" borderId="35" xfId="1" applyFont="1" applyBorder="1" applyAlignment="1" applyProtection="1">
      <alignment horizontal="center" vertical="center" wrapText="1"/>
      <protection hidden="1"/>
    </xf>
    <xf numFmtId="0" fontId="41" fillId="0" borderId="36" xfId="1" applyFont="1" applyBorder="1" applyAlignment="1" applyProtection="1">
      <alignment horizontal="center" vertical="center" wrapText="1"/>
      <protection hidden="1"/>
    </xf>
    <xf numFmtId="0" fontId="41" fillId="0" borderId="40" xfId="1" applyFont="1" applyBorder="1" applyAlignment="1" applyProtection="1">
      <alignment horizontal="center" vertical="center" wrapText="1"/>
      <protection hidden="1"/>
    </xf>
    <xf numFmtId="0" fontId="38" fillId="0" borderId="29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30" fillId="0" borderId="39" xfId="1" applyFont="1" applyFill="1" applyBorder="1" applyAlignment="1" applyProtection="1">
      <alignment horizontal="left" vertical="center" wrapText="1"/>
      <protection hidden="1"/>
    </xf>
    <xf numFmtId="0" fontId="30" fillId="0" borderId="57" xfId="1" applyFont="1" applyFill="1" applyBorder="1" applyAlignment="1" applyProtection="1">
      <alignment horizontal="left" vertical="center" wrapText="1"/>
      <protection hidden="1"/>
    </xf>
    <xf numFmtId="0" fontId="30" fillId="0" borderId="39" xfId="1" quotePrefix="1" applyFont="1" applyFill="1" applyBorder="1" applyAlignment="1" applyProtection="1">
      <alignment horizontal="left" wrapText="1"/>
      <protection hidden="1"/>
    </xf>
    <xf numFmtId="0" fontId="30" fillId="0" borderId="57" xfId="1" quotePrefix="1" applyFont="1" applyFill="1" applyBorder="1" applyAlignment="1" applyProtection="1">
      <alignment horizontal="left" wrapText="1"/>
      <protection hidden="1"/>
    </xf>
    <xf numFmtId="0" fontId="38" fillId="0" borderId="29" xfId="1" applyFont="1" applyFill="1" applyBorder="1" applyAlignment="1" applyProtection="1">
      <alignment horizontal="center" vertical="center" wrapText="1"/>
      <protection hidden="1"/>
    </xf>
    <xf numFmtId="0" fontId="38" fillId="0" borderId="35" xfId="1" applyFont="1" applyFill="1" applyBorder="1" applyAlignment="1" applyProtection="1">
      <alignment horizontal="center" vertical="center" wrapText="1"/>
      <protection hidden="1"/>
    </xf>
    <xf numFmtId="0" fontId="38" fillId="0" borderId="36" xfId="1" applyFont="1" applyFill="1" applyBorder="1" applyAlignment="1" applyProtection="1">
      <alignment horizontal="center" vertical="center" wrapText="1"/>
      <protection hidden="1"/>
    </xf>
    <xf numFmtId="0" fontId="38" fillId="0" borderId="40" xfId="1" applyFont="1" applyBorder="1" applyAlignment="1" applyProtection="1">
      <alignment horizontal="center" vertical="center" wrapText="1"/>
      <protection hidden="1"/>
    </xf>
    <xf numFmtId="0" fontId="38" fillId="0" borderId="36" xfId="1" applyFont="1" applyBorder="1" applyAlignment="1" applyProtection="1">
      <alignment horizontal="center" vertical="center" wrapText="1"/>
      <protection hidden="1"/>
    </xf>
    <xf numFmtId="0" fontId="30" fillId="0" borderId="39" xfId="1" quotePrefix="1" applyFont="1" applyFill="1" applyBorder="1" applyAlignment="1" applyProtection="1">
      <alignment horizontal="left" vertical="center" wrapText="1"/>
      <protection hidden="1"/>
    </xf>
    <xf numFmtId="0" fontId="30" fillId="0" borderId="57" xfId="1" quotePrefix="1" applyFont="1" applyFill="1" applyBorder="1" applyAlignment="1" applyProtection="1">
      <alignment horizontal="left" vertical="center" wrapText="1"/>
      <protection hidden="1"/>
    </xf>
    <xf numFmtId="2" fontId="30" fillId="0" borderId="39" xfId="0" applyNumberFormat="1" applyFont="1" applyFill="1" applyBorder="1" applyAlignment="1">
      <alignment horizontal="left" vertical="center" wrapText="1"/>
    </xf>
    <xf numFmtId="2" fontId="30" fillId="0" borderId="57" xfId="0" applyNumberFormat="1" applyFont="1" applyFill="1" applyBorder="1" applyAlignment="1">
      <alignment horizontal="left" vertical="center" wrapText="1"/>
    </xf>
    <xf numFmtId="0" fontId="38" fillId="0" borderId="25" xfId="1" applyFont="1" applyBorder="1" applyAlignment="1" applyProtection="1">
      <alignment horizontal="center" vertical="center" wrapText="1"/>
      <protection hidden="1"/>
    </xf>
    <xf numFmtId="0" fontId="38" fillId="0" borderId="35" xfId="1" applyFont="1" applyBorder="1" applyAlignment="1" applyProtection="1">
      <alignment horizontal="center" vertical="center" wrapText="1"/>
      <protection hidden="1"/>
    </xf>
    <xf numFmtId="0" fontId="30" fillId="0" borderId="49" xfId="1" quotePrefix="1" applyFont="1" applyBorder="1" applyAlignment="1" applyProtection="1">
      <alignment horizontal="left" vertical="center" wrapText="1"/>
      <protection hidden="1"/>
    </xf>
    <xf numFmtId="0" fontId="30" fillId="0" borderId="93" xfId="1" quotePrefix="1" applyFont="1" applyBorder="1" applyAlignment="1" applyProtection="1">
      <alignment horizontal="left" vertical="center" wrapText="1"/>
      <protection hidden="1"/>
    </xf>
    <xf numFmtId="0" fontId="30" fillId="0" borderId="95" xfId="1" quotePrefix="1" applyFont="1" applyBorder="1" applyAlignment="1" applyProtection="1">
      <alignment horizontal="left" vertical="center" wrapText="1"/>
      <protection hidden="1"/>
    </xf>
    <xf numFmtId="0" fontId="30" fillId="0" borderId="93" xfId="1" quotePrefix="1" applyFont="1" applyFill="1" applyBorder="1" applyAlignment="1" applyProtection="1">
      <alignment horizontal="left" vertical="center" wrapText="1"/>
      <protection hidden="1"/>
    </xf>
    <xf numFmtId="0" fontId="30" fillId="0" borderId="95" xfId="1" quotePrefix="1" applyFont="1" applyFill="1" applyBorder="1" applyAlignment="1" applyProtection="1">
      <alignment horizontal="left" vertical="center" wrapText="1"/>
      <protection hidden="1"/>
    </xf>
    <xf numFmtId="0" fontId="30" fillId="0" borderId="37" xfId="1" applyFont="1" applyFill="1" applyBorder="1" applyAlignment="1" applyProtection="1">
      <alignment horizontal="center" vertical="center" textRotation="90" wrapText="1"/>
      <protection hidden="1"/>
    </xf>
    <xf numFmtId="0" fontId="30" fillId="0" borderId="1" xfId="1" applyFont="1" applyFill="1" applyBorder="1" applyAlignment="1" applyProtection="1">
      <alignment horizontal="center" vertical="center" textRotation="90" wrapText="1"/>
      <protection hidden="1"/>
    </xf>
    <xf numFmtId="0" fontId="30" fillId="0" borderId="38" xfId="1" applyFont="1" applyFill="1" applyBorder="1" applyAlignment="1" applyProtection="1">
      <alignment horizontal="center" vertical="center" textRotation="90" wrapText="1"/>
      <protection hidden="1"/>
    </xf>
    <xf numFmtId="0" fontId="30" fillId="0" borderId="33" xfId="1" applyFont="1" applyFill="1" applyBorder="1" applyAlignment="1" applyProtection="1">
      <alignment horizontal="center" vertical="center" wrapText="1"/>
      <protection hidden="1"/>
    </xf>
    <xf numFmtId="0" fontId="30" fillId="0" borderId="10" xfId="1" applyFont="1" applyFill="1" applyBorder="1" applyAlignment="1" applyProtection="1">
      <alignment horizontal="center" vertical="center" wrapText="1"/>
      <protection hidden="1"/>
    </xf>
    <xf numFmtId="0" fontId="30" fillId="0" borderId="20" xfId="1" applyFont="1" applyFill="1" applyBorder="1" applyAlignment="1" applyProtection="1">
      <alignment horizontal="left" vertical="center" wrapText="1"/>
      <protection hidden="1"/>
    </xf>
    <xf numFmtId="0" fontId="30" fillId="0" borderId="93" xfId="1" applyFont="1" applyFill="1" applyBorder="1" applyAlignment="1" applyProtection="1">
      <alignment horizontal="center" vertical="center" textRotation="90" wrapText="1"/>
      <protection hidden="1"/>
    </xf>
    <xf numFmtId="0" fontId="30" fillId="0" borderId="95" xfId="1" applyFont="1" applyFill="1" applyBorder="1" applyAlignment="1" applyProtection="1">
      <alignment horizontal="center" vertical="center" textRotation="90" wrapText="1"/>
      <protection hidden="1"/>
    </xf>
    <xf numFmtId="0" fontId="30" fillId="0" borderId="39" xfId="1" applyFont="1" applyFill="1" applyBorder="1" applyAlignment="1" applyProtection="1">
      <alignment horizontal="center" vertical="center" textRotation="90" wrapText="1"/>
      <protection hidden="1"/>
    </xf>
    <xf numFmtId="0" fontId="30" fillId="0" borderId="57" xfId="1" applyFont="1" applyFill="1" applyBorder="1" applyAlignment="1" applyProtection="1">
      <alignment horizontal="center" vertical="center" textRotation="90" wrapText="1"/>
      <protection hidden="1"/>
    </xf>
    <xf numFmtId="0" fontId="30" fillId="0" borderId="44" xfId="1" applyFont="1" applyFill="1" applyBorder="1" applyAlignment="1" applyProtection="1">
      <alignment horizontal="center" vertical="center" textRotation="90" wrapText="1"/>
      <protection hidden="1"/>
    </xf>
    <xf numFmtId="0" fontId="30" fillId="0" borderId="31" xfId="1" applyFont="1" applyFill="1" applyBorder="1" applyAlignment="1" applyProtection="1">
      <alignment horizontal="center" vertical="center" wrapText="1"/>
      <protection hidden="1"/>
    </xf>
    <xf numFmtId="0" fontId="30" fillId="0" borderId="26" xfId="1" applyFont="1" applyFill="1" applyBorder="1" applyAlignment="1" applyProtection="1">
      <alignment horizontal="center" vertical="center" wrapText="1"/>
      <protection hidden="1"/>
    </xf>
    <xf numFmtId="0" fontId="30" fillId="0" borderId="20" xfId="1" quotePrefix="1" applyFont="1" applyFill="1" applyBorder="1" applyAlignment="1" applyProtection="1">
      <alignment horizontal="left" vertical="center" wrapText="1"/>
      <protection hidden="1"/>
    </xf>
    <xf numFmtId="0" fontId="37" fillId="0" borderId="20" xfId="1" applyFont="1" applyFill="1" applyBorder="1" applyAlignment="1" applyProtection="1">
      <alignment horizontal="center" vertical="center" textRotation="90" wrapText="1"/>
      <protection hidden="1"/>
    </xf>
    <xf numFmtId="0" fontId="37" fillId="0" borderId="37" xfId="1" applyFont="1" applyFill="1" applyBorder="1" applyAlignment="1" applyProtection="1">
      <alignment horizontal="center" vertical="center" textRotation="90" wrapText="1"/>
      <protection hidden="1"/>
    </xf>
    <xf numFmtId="0" fontId="38" fillId="0" borderId="25" xfId="1" applyFont="1" applyFill="1" applyBorder="1" applyAlignment="1" applyProtection="1">
      <alignment horizontal="center" vertical="center" wrapText="1"/>
      <protection hidden="1"/>
    </xf>
    <xf numFmtId="0" fontId="44" fillId="4" borderId="0" xfId="1592" applyFont="1" applyFill="1" applyBorder="1" applyAlignment="1" applyProtection="1">
      <alignment horizontal="right" vertical="center"/>
      <protection hidden="1"/>
    </xf>
    <xf numFmtId="0" fontId="30" fillId="0" borderId="0" xfId="1" quotePrefix="1" applyFont="1" applyFill="1" applyBorder="1" applyAlignment="1" applyProtection="1">
      <alignment horizontal="left" vertical="center" wrapText="1"/>
      <protection hidden="1"/>
    </xf>
    <xf numFmtId="0" fontId="30" fillId="0" borderId="48" xfId="1" quotePrefix="1" applyFont="1" applyFill="1" applyBorder="1" applyAlignment="1" applyProtection="1">
      <alignment horizontal="left" vertical="center" wrapText="1"/>
      <protection hidden="1"/>
    </xf>
    <xf numFmtId="0" fontId="64" fillId="6" borderId="38" xfId="1" applyFont="1" applyFill="1" applyBorder="1" applyAlignment="1" applyProtection="1">
      <alignment horizontal="center" vertical="center" wrapText="1"/>
      <protection hidden="1"/>
    </xf>
    <xf numFmtId="0" fontId="64" fillId="6" borderId="39" xfId="1" applyFont="1" applyFill="1" applyBorder="1" applyAlignment="1" applyProtection="1">
      <alignment horizontal="center" vertical="center" wrapText="1"/>
      <protection hidden="1"/>
    </xf>
    <xf numFmtId="0" fontId="64" fillId="6" borderId="57" xfId="1" applyFont="1" applyFill="1" applyBorder="1" applyAlignment="1" applyProtection="1">
      <alignment horizontal="center" vertical="center" wrapText="1"/>
      <protection hidden="1"/>
    </xf>
    <xf numFmtId="0" fontId="30" fillId="6" borderId="32" xfId="1" applyFont="1" applyFill="1" applyBorder="1" applyAlignment="1" applyProtection="1">
      <alignment horizontal="center" vertical="center" wrapText="1"/>
      <protection hidden="1"/>
    </xf>
    <xf numFmtId="0" fontId="30" fillId="6" borderId="12" xfId="1" applyFont="1" applyFill="1" applyBorder="1" applyAlignment="1" applyProtection="1">
      <alignment horizontal="center" vertical="center" wrapText="1"/>
      <protection hidden="1"/>
    </xf>
    <xf numFmtId="0" fontId="42" fillId="0" borderId="40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center" vertical="center" wrapText="1"/>
    </xf>
    <xf numFmtId="0" fontId="30" fillId="6" borderId="33" xfId="1" applyFont="1" applyFill="1" applyBorder="1" applyAlignment="1" applyProtection="1">
      <alignment horizontal="center" vertical="center" wrapText="1"/>
      <protection hidden="1"/>
    </xf>
    <xf numFmtId="0" fontId="30" fillId="6" borderId="10" xfId="1" applyFont="1" applyFill="1" applyBorder="1" applyAlignment="1" applyProtection="1">
      <alignment horizontal="center" vertical="center" wrapText="1"/>
      <protection hidden="1"/>
    </xf>
    <xf numFmtId="0" fontId="38" fillId="6" borderId="30" xfId="1" applyFont="1" applyFill="1" applyBorder="1" applyAlignment="1" applyProtection="1">
      <alignment horizontal="center" vertical="center" wrapText="1"/>
      <protection hidden="1"/>
    </xf>
    <xf numFmtId="0" fontId="22" fillId="19" borderId="40" xfId="1" applyFont="1" applyFill="1" applyBorder="1" applyAlignment="1" applyProtection="1">
      <alignment horizontal="center" vertical="center" wrapText="1"/>
      <protection hidden="1"/>
    </xf>
    <xf numFmtId="0" fontId="22" fillId="19" borderId="35" xfId="1" applyFont="1" applyFill="1" applyBorder="1" applyAlignment="1" applyProtection="1">
      <alignment horizontal="center" vertical="center" wrapText="1"/>
      <protection hidden="1"/>
    </xf>
    <xf numFmtId="0" fontId="22" fillId="19" borderId="36" xfId="1" applyFont="1" applyFill="1" applyBorder="1" applyAlignment="1" applyProtection="1">
      <alignment horizontal="center" vertical="center" wrapText="1"/>
      <protection hidden="1"/>
    </xf>
    <xf numFmtId="0" fontId="22" fillId="0" borderId="40" xfId="1" applyFont="1" applyBorder="1" applyAlignment="1" applyProtection="1">
      <alignment horizontal="center" vertical="center" wrapText="1"/>
      <protection hidden="1"/>
    </xf>
    <xf numFmtId="0" fontId="22" fillId="0" borderId="36" xfId="1" applyFont="1" applyBorder="1" applyAlignment="1" applyProtection="1">
      <alignment horizontal="center" vertical="center" wrapText="1"/>
      <protection hidden="1"/>
    </xf>
    <xf numFmtId="0" fontId="22" fillId="0" borderId="35" xfId="1" applyFont="1" applyBorder="1" applyAlignment="1" applyProtection="1">
      <alignment horizontal="center" vertical="center" wrapText="1"/>
      <protection hidden="1"/>
    </xf>
    <xf numFmtId="0" fontId="22" fillId="0" borderId="40" xfId="1" applyFont="1" applyFill="1" applyBorder="1" applyAlignment="1" applyProtection="1">
      <alignment horizontal="center" vertical="center" wrapText="1"/>
      <protection hidden="1"/>
    </xf>
    <xf numFmtId="0" fontId="22" fillId="0" borderId="36" xfId="1" applyFont="1" applyFill="1" applyBorder="1" applyAlignment="1" applyProtection="1">
      <alignment horizontal="center" vertical="center" wrapText="1"/>
      <protection hidden="1"/>
    </xf>
    <xf numFmtId="0" fontId="22" fillId="0" borderId="107" xfId="1" applyFont="1" applyFill="1" applyBorder="1" applyAlignment="1" applyProtection="1">
      <alignment horizontal="center" vertical="center" wrapText="1"/>
      <protection hidden="1"/>
    </xf>
    <xf numFmtId="0" fontId="22" fillId="0" borderId="29" xfId="1" applyFont="1" applyFill="1" applyBorder="1" applyAlignment="1" applyProtection="1">
      <alignment horizontal="center" vertical="center" wrapText="1"/>
      <protection hidden="1"/>
    </xf>
    <xf numFmtId="0" fontId="22" fillId="0" borderId="47" xfId="1" applyFont="1" applyFill="1" applyBorder="1" applyAlignment="1" applyProtection="1">
      <alignment horizontal="center" vertical="center" wrapText="1"/>
      <protection hidden="1"/>
    </xf>
    <xf numFmtId="0" fontId="22" fillId="15" borderId="40" xfId="1" applyFont="1" applyFill="1" applyBorder="1" applyAlignment="1" applyProtection="1">
      <alignment horizontal="center" vertical="center" wrapText="1"/>
      <protection hidden="1"/>
    </xf>
    <xf numFmtId="0" fontId="22" fillId="15" borderId="35" xfId="1" applyFont="1" applyFill="1" applyBorder="1" applyAlignment="1" applyProtection="1">
      <alignment horizontal="center" vertical="center" wrapText="1"/>
      <protection hidden="1"/>
    </xf>
    <xf numFmtId="0" fontId="22" fillId="0" borderId="43" xfId="1" applyFont="1" applyFill="1" applyBorder="1" applyAlignment="1" applyProtection="1">
      <alignment horizontal="center" vertical="center" wrapText="1"/>
      <protection hidden="1"/>
    </xf>
    <xf numFmtId="0" fontId="22" fillId="0" borderId="27" xfId="1" applyFont="1" applyFill="1" applyBorder="1" applyAlignment="1" applyProtection="1">
      <alignment horizontal="center" vertical="center" wrapText="1"/>
      <protection hidden="1"/>
    </xf>
    <xf numFmtId="0" fontId="22" fillId="0" borderId="28" xfId="1" applyFont="1" applyFill="1" applyBorder="1" applyAlignment="1" applyProtection="1">
      <alignment horizontal="center" vertical="center" wrapText="1"/>
      <protection hidden="1"/>
    </xf>
    <xf numFmtId="0" fontId="30" fillId="6" borderId="40" xfId="1" applyFont="1" applyFill="1" applyBorder="1" applyAlignment="1" applyProtection="1">
      <alignment horizontal="center" vertical="center" textRotation="90" wrapText="1"/>
      <protection hidden="1"/>
    </xf>
    <xf numFmtId="0" fontId="30" fillId="6" borderId="35" xfId="1" applyFont="1" applyFill="1" applyBorder="1" applyAlignment="1" applyProtection="1">
      <alignment horizontal="center" vertical="center" textRotation="90" wrapText="1"/>
      <protection hidden="1"/>
    </xf>
    <xf numFmtId="0" fontId="30" fillId="6" borderId="36" xfId="1" applyFont="1" applyFill="1" applyBorder="1" applyAlignment="1" applyProtection="1">
      <alignment horizontal="center" vertical="center" textRotation="90" wrapText="1"/>
      <protection hidden="1"/>
    </xf>
    <xf numFmtId="0" fontId="97" fillId="0" borderId="24" xfId="1" applyFont="1" applyFill="1" applyBorder="1" applyAlignment="1" applyProtection="1">
      <alignment horizontal="center" vertical="center"/>
      <protection hidden="1"/>
    </xf>
    <xf numFmtId="0" fontId="97" fillId="0" borderId="13" xfId="1" applyFont="1" applyFill="1" applyBorder="1" applyAlignment="1" applyProtection="1">
      <alignment horizontal="center" vertical="center"/>
      <protection hidden="1"/>
    </xf>
    <xf numFmtId="0" fontId="30" fillId="0" borderId="7" xfId="1" applyFont="1" applyFill="1" applyBorder="1" applyAlignment="1" applyProtection="1">
      <alignment horizontal="center" vertical="center" textRotation="90" wrapText="1"/>
      <protection hidden="1"/>
    </xf>
    <xf numFmtId="0" fontId="30" fillId="0" borderId="5" xfId="1" applyFont="1" applyFill="1" applyBorder="1" applyAlignment="1" applyProtection="1">
      <alignment horizontal="center" vertical="center" textRotation="90" wrapText="1"/>
      <protection hidden="1"/>
    </xf>
    <xf numFmtId="0" fontId="21" fillId="6" borderId="1" xfId="156" quotePrefix="1" applyFont="1" applyFill="1" applyBorder="1" applyAlignment="1" applyProtection="1">
      <alignment horizontal="center" vertical="center" wrapText="1"/>
      <protection locked="0"/>
    </xf>
    <xf numFmtId="0" fontId="21" fillId="6" borderId="5" xfId="156" quotePrefix="1" applyFont="1" applyFill="1" applyBorder="1" applyAlignment="1" applyProtection="1">
      <alignment horizontal="center" vertical="center" wrapText="1"/>
      <protection locked="0"/>
    </xf>
    <xf numFmtId="0" fontId="38" fillId="6" borderId="22" xfId="1" applyFont="1" applyFill="1" applyBorder="1" applyAlignment="1" applyProtection="1">
      <alignment horizontal="center" vertical="center" wrapText="1"/>
      <protection hidden="1"/>
    </xf>
    <xf numFmtId="168" fontId="50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63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5" xfId="1" applyNumberFormat="1" applyFont="1" applyFill="1" applyBorder="1" applyAlignment="1" applyProtection="1">
      <alignment horizontal="center" vertical="center" wrapText="1"/>
      <protection hidden="1"/>
    </xf>
    <xf numFmtId="168" fontId="50" fillId="2" borderId="3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59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60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6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4" xfId="1" applyNumberFormat="1" applyFont="1" applyFill="1" applyBorder="1" applyAlignment="1" applyProtection="1">
      <alignment horizontal="center" vertical="center" wrapText="1"/>
      <protection hidden="1"/>
    </xf>
    <xf numFmtId="168" fontId="35" fillId="0" borderId="74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5" xfId="1" applyNumberFormat="1" applyFont="1" applyFill="1" applyBorder="1" applyAlignment="1" applyProtection="1">
      <alignment horizontal="center" vertical="center" wrapText="1"/>
      <protection hidden="1"/>
    </xf>
    <xf numFmtId="1" fontId="80" fillId="2" borderId="76" xfId="1594" applyNumberFormat="1" applyFont="1" applyFill="1" applyBorder="1" applyAlignment="1" applyProtection="1">
      <alignment horizontal="center" vertical="center" wrapText="1"/>
      <protection hidden="1"/>
    </xf>
    <xf numFmtId="1" fontId="80" fillId="2" borderId="74" xfId="1594" applyNumberFormat="1" applyFont="1" applyFill="1" applyBorder="1" applyAlignment="1" applyProtection="1">
      <alignment horizontal="center" vertical="center" wrapText="1"/>
      <protection hidden="1"/>
    </xf>
    <xf numFmtId="1" fontId="81" fillId="2" borderId="74" xfId="1594" applyNumberFormat="1" applyFont="1" applyFill="1" applyBorder="1" applyAlignment="1" applyProtection="1">
      <alignment horizontal="center" vertical="center" wrapText="1"/>
      <protection hidden="1"/>
    </xf>
    <xf numFmtId="1" fontId="80" fillId="2" borderId="75" xfId="1594" applyNumberFormat="1" applyFont="1" applyFill="1" applyBorder="1" applyAlignment="1" applyProtection="1">
      <alignment horizontal="center" vertical="center" wrapText="1"/>
      <protection hidden="1"/>
    </xf>
    <xf numFmtId="1" fontId="80" fillId="2" borderId="73" xfId="1594" applyNumberFormat="1" applyFont="1" applyFill="1" applyBorder="1" applyAlignment="1" applyProtection="1">
      <alignment horizontal="center" vertical="center" wrapText="1"/>
      <protection hidden="1"/>
    </xf>
    <xf numFmtId="168" fontId="30" fillId="0" borderId="61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62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58" xfId="1" applyNumberFormat="1" applyFont="1" applyFill="1" applyBorder="1" applyAlignment="1" applyProtection="1">
      <alignment horizontal="center" vertical="center" wrapText="1"/>
      <protection hidden="1"/>
    </xf>
    <xf numFmtId="168" fontId="100" fillId="2" borderId="76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154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155" xfId="1" applyNumberFormat="1" applyFont="1" applyFill="1" applyBorder="1" applyAlignment="1" applyProtection="1">
      <alignment horizontal="center" vertical="center" wrapText="1"/>
      <protection hidden="1"/>
    </xf>
    <xf numFmtId="168" fontId="30" fillId="33" borderId="117" xfId="1" applyNumberFormat="1" applyFont="1" applyFill="1" applyBorder="1" applyAlignment="1" applyProtection="1">
      <alignment horizontal="center" vertical="center" wrapText="1"/>
      <protection hidden="1"/>
    </xf>
    <xf numFmtId="168" fontId="35" fillId="33" borderId="156" xfId="1" applyNumberFormat="1" applyFont="1" applyFill="1" applyBorder="1" applyAlignment="1" applyProtection="1">
      <alignment horizontal="center" vertical="center" wrapText="1"/>
      <protection hidden="1"/>
    </xf>
    <xf numFmtId="168" fontId="30" fillId="33" borderId="141" xfId="1" applyNumberFormat="1" applyFont="1" applyFill="1" applyBorder="1" applyAlignment="1" applyProtection="1">
      <alignment horizontal="center" vertical="center" wrapText="1"/>
      <protection hidden="1"/>
    </xf>
    <xf numFmtId="168" fontId="30" fillId="33" borderId="157" xfId="1" applyNumberFormat="1" applyFont="1" applyFill="1" applyBorder="1" applyAlignment="1" applyProtection="1">
      <alignment horizontal="center" vertical="center" wrapText="1"/>
      <protection hidden="1"/>
    </xf>
    <xf numFmtId="168" fontId="30" fillId="33" borderId="156" xfId="1" applyNumberFormat="1" applyFont="1" applyFill="1" applyBorder="1" applyAlignment="1" applyProtection="1">
      <alignment horizontal="center" vertical="center" wrapText="1"/>
      <protection hidden="1"/>
    </xf>
    <xf numFmtId="168" fontId="30" fillId="33" borderId="158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117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156" xfId="1" applyNumberFormat="1" applyFont="1" applyFill="1" applyBorder="1" applyAlignment="1" applyProtection="1">
      <alignment horizontal="center" vertical="center" wrapText="1"/>
      <protection hidden="1"/>
    </xf>
    <xf numFmtId="168" fontId="100" fillId="2" borderId="141" xfId="1" applyNumberFormat="1" applyFont="1" applyFill="1" applyBorder="1" applyAlignment="1" applyProtection="1">
      <alignment horizontal="center" vertical="center" wrapText="1"/>
      <protection hidden="1"/>
    </xf>
    <xf numFmtId="168" fontId="46" fillId="2" borderId="157" xfId="1" applyNumberFormat="1" applyFont="1" applyFill="1" applyBorder="1" applyAlignment="1" applyProtection="1">
      <alignment horizontal="center" vertical="center" wrapText="1"/>
      <protection hidden="1"/>
    </xf>
    <xf numFmtId="1" fontId="54" fillId="4" borderId="159" xfId="1594" applyNumberFormat="1" applyFont="1" applyFill="1" applyBorder="1" applyAlignment="1" applyProtection="1">
      <alignment horizontal="center" vertical="center" wrapText="1"/>
      <protection hidden="1"/>
    </xf>
    <xf numFmtId="1" fontId="54" fillId="4" borderId="160" xfId="1594" applyNumberFormat="1" applyFont="1" applyFill="1" applyBorder="1" applyAlignment="1" applyProtection="1">
      <alignment horizontal="center" vertical="center" wrapText="1"/>
      <protection hidden="1"/>
    </xf>
    <xf numFmtId="1" fontId="57" fillId="4" borderId="161" xfId="1594" applyNumberFormat="1" applyFont="1" applyFill="1" applyBorder="1" applyAlignment="1" applyProtection="1">
      <alignment horizontal="center" vertical="center" wrapText="1"/>
      <protection hidden="1"/>
    </xf>
    <xf numFmtId="1" fontId="54" fillId="4" borderId="162" xfId="1594" applyNumberFormat="1" applyFont="1" applyFill="1" applyBorder="1" applyAlignment="1" applyProtection="1">
      <alignment horizontal="center" vertical="center" wrapText="1"/>
      <protection hidden="1"/>
    </xf>
    <xf numFmtId="1" fontId="30" fillId="4" borderId="163" xfId="1" applyNumberFormat="1" applyFont="1" applyFill="1" applyBorder="1" applyAlignment="1" applyProtection="1">
      <alignment horizontal="center" vertical="center" wrapText="1"/>
      <protection hidden="1"/>
    </xf>
    <xf numFmtId="1" fontId="35" fillId="4" borderId="161" xfId="1" applyNumberFormat="1" applyFont="1" applyFill="1" applyBorder="1" applyAlignment="1" applyProtection="1">
      <alignment horizontal="center" vertical="center" wrapText="1"/>
      <protection hidden="1"/>
    </xf>
    <xf numFmtId="1" fontId="30" fillId="4" borderId="164" xfId="1" applyNumberFormat="1" applyFont="1" applyFill="1" applyBorder="1" applyAlignment="1" applyProtection="1">
      <alignment horizontal="center" vertical="center" wrapText="1"/>
      <protection hidden="1"/>
    </xf>
    <xf numFmtId="1" fontId="54" fillId="4" borderId="161" xfId="1594" applyNumberFormat="1" applyFont="1" applyFill="1" applyBorder="1" applyAlignment="1" applyProtection="1">
      <alignment horizontal="center" vertical="center" wrapText="1"/>
      <protection hidden="1"/>
    </xf>
    <xf numFmtId="0" fontId="33" fillId="0" borderId="29" xfId="0" applyFont="1" applyBorder="1"/>
    <xf numFmtId="1" fontId="30" fillId="4" borderId="16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/>
    </xf>
    <xf numFmtId="0" fontId="87" fillId="4" borderId="48" xfId="1592" applyFont="1" applyFill="1" applyBorder="1" applyAlignment="1" applyProtection="1">
      <alignment horizontal="right" vertical="center"/>
      <protection hidden="1"/>
    </xf>
    <xf numFmtId="3" fontId="106" fillId="4" borderId="57" xfId="1" applyNumberFormat="1" applyFont="1" applyFill="1" applyBorder="1" applyAlignment="1" applyProtection="1">
      <alignment horizontal="center" vertical="center" wrapText="1"/>
      <protection hidden="1"/>
    </xf>
    <xf numFmtId="3" fontId="30" fillId="4" borderId="57" xfId="1" applyNumberFormat="1" applyFont="1" applyFill="1" applyBorder="1" applyAlignment="1" applyProtection="1">
      <alignment horizontal="center" vertical="center" wrapText="1"/>
      <protection hidden="1"/>
    </xf>
    <xf numFmtId="3" fontId="106" fillId="4" borderId="37" xfId="1" applyNumberFormat="1" applyFont="1" applyFill="1" applyBorder="1" applyAlignment="1" applyProtection="1">
      <alignment horizontal="center" vertical="center" wrapText="1"/>
      <protection hidden="1"/>
    </xf>
    <xf numFmtId="3" fontId="106" fillId="4" borderId="39" xfId="1" applyNumberFormat="1" applyFont="1" applyFill="1" applyBorder="1" applyAlignment="1" applyProtection="1">
      <alignment horizontal="center" vertical="center" wrapText="1"/>
      <protection hidden="1"/>
    </xf>
    <xf numFmtId="1" fontId="107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106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3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07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106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107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81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81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80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80" fillId="0" borderId="1" xfId="1" applyNumberFormat="1" applyFont="1" applyFill="1" applyBorder="1" applyAlignment="1" applyProtection="1">
      <alignment horizontal="center" vertical="center" wrapText="1"/>
      <protection hidden="1"/>
    </xf>
    <xf numFmtId="3" fontId="81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30" fillId="0" borderId="1" xfId="1" applyNumberFormat="1" applyFont="1" applyFill="1" applyBorder="1" applyAlignment="1" applyProtection="1">
      <alignment horizontal="center" vertical="center" wrapText="1"/>
      <protection hidden="1"/>
    </xf>
    <xf numFmtId="1" fontId="35" fillId="0" borderId="1" xfId="1" applyNumberFormat="1" applyFont="1" applyFill="1" applyBorder="1" applyAlignment="1" applyProtection="1">
      <alignment horizontal="center" vertical="center" wrapText="1"/>
      <protection hidden="1"/>
    </xf>
    <xf numFmtId="171" fontId="0" fillId="0" borderId="0" xfId="1594" applyNumberFormat="1" applyFont="1" applyBorder="1"/>
    <xf numFmtId="0" fontId="30" fillId="19" borderId="36" xfId="1" applyFont="1" applyFill="1" applyBorder="1" applyAlignment="1" applyProtection="1">
      <alignment horizontal="center" vertical="center" wrapText="1"/>
      <protection hidden="1"/>
    </xf>
    <xf numFmtId="0" fontId="30" fillId="19" borderId="57" xfId="1" applyFont="1" applyFill="1" applyBorder="1" applyAlignment="1" applyProtection="1">
      <alignment horizontal="center" vertical="center" wrapText="1"/>
      <protection hidden="1"/>
    </xf>
    <xf numFmtId="0" fontId="37" fillId="19" borderId="95" xfId="1" applyFont="1" applyFill="1" applyBorder="1" applyAlignment="1" applyProtection="1">
      <alignment horizontal="center" vertical="center" wrapText="1"/>
      <protection hidden="1"/>
    </xf>
    <xf numFmtId="0" fontId="37" fillId="19" borderId="101" xfId="1" applyFont="1" applyFill="1" applyBorder="1" applyAlignment="1" applyProtection="1">
      <alignment horizontal="center" vertical="center" wrapText="1"/>
      <protection hidden="1"/>
    </xf>
    <xf numFmtId="170" fontId="30" fillId="19" borderId="48" xfId="1593" applyNumberFormat="1" applyFont="1" applyFill="1" applyBorder="1" applyAlignment="1" applyProtection="1">
      <alignment horizontal="center" vertical="center" wrapText="1"/>
      <protection hidden="1"/>
    </xf>
    <xf numFmtId="3" fontId="30" fillId="19" borderId="48" xfId="1593" applyNumberFormat="1" applyFont="1" applyFill="1" applyBorder="1" applyAlignment="1" applyProtection="1">
      <alignment horizontal="center" vertical="center" wrapText="1"/>
      <protection hidden="1"/>
    </xf>
    <xf numFmtId="9" fontId="30" fillId="19" borderId="134" xfId="1594" applyFont="1" applyFill="1" applyBorder="1" applyAlignment="1" applyProtection="1">
      <alignment horizontal="center" vertical="center" wrapText="1"/>
      <protection hidden="1"/>
    </xf>
    <xf numFmtId="9" fontId="30" fillId="19" borderId="57" xfId="1" applyNumberFormat="1" applyFont="1" applyFill="1" applyBorder="1" applyAlignment="1" applyProtection="1">
      <alignment horizontal="center" vertical="center" wrapText="1"/>
      <protection hidden="1"/>
    </xf>
    <xf numFmtId="49" fontId="30" fillId="19" borderId="37" xfId="1" applyNumberFormat="1" applyFont="1" applyFill="1" applyBorder="1" applyAlignment="1" applyProtection="1">
      <alignment horizontal="center" vertical="center" wrapText="1"/>
      <protection hidden="1"/>
    </xf>
    <xf numFmtId="0" fontId="38" fillId="0" borderId="165" xfId="1" applyFont="1" applyFill="1" applyBorder="1" applyAlignment="1" applyProtection="1">
      <alignment horizontal="center" vertical="center" wrapText="1"/>
      <protection hidden="1"/>
    </xf>
    <xf numFmtId="0" fontId="38" fillId="0" borderId="60" xfId="1" applyFont="1" applyFill="1" applyBorder="1" applyAlignment="1" applyProtection="1">
      <alignment horizontal="center" vertical="center" wrapText="1"/>
      <protection hidden="1"/>
    </xf>
    <xf numFmtId="1" fontId="107" fillId="0" borderId="37" xfId="1" applyNumberFormat="1" applyFont="1" applyFill="1" applyBorder="1" applyAlignment="1" applyProtection="1">
      <alignment horizontal="center" vertical="center" wrapText="1"/>
      <protection hidden="1"/>
    </xf>
    <xf numFmtId="3" fontId="106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106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35" fillId="0" borderId="37" xfId="1" applyNumberFormat="1" applyFont="1" applyFill="1" applyBorder="1" applyAlignment="1" applyProtection="1">
      <alignment horizontal="center" vertical="center" wrapText="1"/>
      <protection hidden="1"/>
    </xf>
    <xf numFmtId="49" fontId="81" fillId="0" borderId="37" xfId="1" applyNumberFormat="1" applyFont="1" applyFill="1" applyBorder="1" applyAlignment="1" applyProtection="1">
      <alignment horizontal="center" vertical="center" wrapText="1"/>
      <protection hidden="1"/>
    </xf>
    <xf numFmtId="1" fontId="81" fillId="0" borderId="37" xfId="1" applyNumberFormat="1" applyFont="1" applyFill="1" applyBorder="1" applyAlignment="1" applyProtection="1">
      <alignment horizontal="center" vertical="center" wrapText="1"/>
      <protection hidden="1"/>
    </xf>
    <xf numFmtId="3" fontId="106" fillId="0" borderId="37" xfId="1" applyNumberFormat="1" applyFont="1" applyFill="1" applyBorder="1" applyAlignment="1" applyProtection="1">
      <alignment horizontal="center" vertical="center" wrapText="1"/>
      <protection hidden="1"/>
    </xf>
    <xf numFmtId="1" fontId="106" fillId="0" borderId="37" xfId="1" applyNumberFormat="1" applyFont="1" applyFill="1" applyBorder="1" applyAlignment="1" applyProtection="1">
      <alignment horizontal="center" vertical="center" wrapText="1"/>
      <protection hidden="1"/>
    </xf>
    <xf numFmtId="3" fontId="80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80" fillId="0" borderId="5" xfId="1" applyNumberFormat="1" applyFont="1" applyFill="1" applyBorder="1" applyAlignment="1" applyProtection="1">
      <alignment horizontal="center" vertical="center" wrapText="1"/>
      <protection hidden="1"/>
    </xf>
    <xf numFmtId="1" fontId="30" fillId="0" borderId="37" xfId="1" applyNumberFormat="1" applyFont="1" applyFill="1" applyBorder="1" applyAlignment="1" applyProtection="1">
      <alignment horizontal="center" vertical="center" wrapText="1"/>
      <protection hidden="1"/>
    </xf>
    <xf numFmtId="1" fontId="30" fillId="0" borderId="5" xfId="1" applyNumberFormat="1" applyFont="1" applyFill="1" applyBorder="1" applyAlignment="1" applyProtection="1">
      <alignment horizontal="center" vertical="center" wrapText="1"/>
      <protection hidden="1"/>
    </xf>
    <xf numFmtId="3" fontId="80" fillId="0" borderId="37" xfId="1" applyNumberFormat="1" applyFont="1" applyFill="1" applyBorder="1" applyAlignment="1" applyProtection="1">
      <alignment horizontal="center" vertical="center" wrapText="1"/>
      <protection hidden="1"/>
    </xf>
    <xf numFmtId="1" fontId="80" fillId="0" borderId="37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15" xfId="1" applyNumberFormat="1" applyFont="1" applyFill="1" applyBorder="1" applyAlignment="1" applyProtection="1">
      <alignment horizontal="center" vertical="center" wrapText="1"/>
      <protection hidden="1"/>
    </xf>
    <xf numFmtId="3" fontId="30" fillId="0" borderId="15" xfId="1" applyNumberFormat="1" applyFont="1" applyFill="1" applyBorder="1" applyAlignment="1" applyProtection="1">
      <alignment horizontal="center" vertical="center" wrapText="1"/>
      <protection hidden="1"/>
    </xf>
    <xf numFmtId="1" fontId="30" fillId="0" borderId="15" xfId="1" applyNumberFormat="1" applyFont="1" applyFill="1" applyBorder="1" applyAlignment="1" applyProtection="1">
      <alignment horizontal="center" vertical="center" wrapText="1"/>
      <protection hidden="1"/>
    </xf>
    <xf numFmtId="168" fontId="30" fillId="0" borderId="73" xfId="1" applyNumberFormat="1" applyFont="1" applyFill="1" applyBorder="1" applyAlignment="1" applyProtection="1">
      <alignment horizontal="center" vertical="center" wrapText="1"/>
      <protection hidden="1"/>
    </xf>
  </cellXfs>
  <cellStyles count="7207">
    <cellStyle name="20% - Акцент1 2" xfId="2963"/>
    <cellStyle name="20% - Акцент1 3" xfId="2964"/>
    <cellStyle name="20% - Акцент2 2" xfId="2965"/>
    <cellStyle name="20% - Акцент2 3" xfId="2966"/>
    <cellStyle name="20% - Акцент3 2" xfId="2967"/>
    <cellStyle name="20% - Акцент3 3" xfId="2968"/>
    <cellStyle name="20% - Акцент4 2" xfId="2969"/>
    <cellStyle name="20% - Акцент4 3" xfId="2970"/>
    <cellStyle name="20% - Акцент5 2" xfId="2971"/>
    <cellStyle name="20% - Акцент5 3" xfId="2972"/>
    <cellStyle name="20% - Акцент6 2" xfId="2973"/>
    <cellStyle name="20% - Акцент6 3" xfId="2974"/>
    <cellStyle name="40% - Акцент1 2" xfId="2975"/>
    <cellStyle name="40% - Акцент1 3" xfId="2976"/>
    <cellStyle name="40% - Акцент2 2" xfId="2977"/>
    <cellStyle name="40% - Акцент2 3" xfId="2978"/>
    <cellStyle name="40% - Акцент3 2" xfId="2979"/>
    <cellStyle name="40% - Акцент3 3" xfId="2980"/>
    <cellStyle name="40% - Акцент4 2" xfId="2981"/>
    <cellStyle name="40% - Акцент4 3" xfId="2982"/>
    <cellStyle name="40% - Акцент5 2" xfId="2983"/>
    <cellStyle name="40% - Акцент5 3" xfId="2984"/>
    <cellStyle name="40% - Акцент6 2" xfId="2985"/>
    <cellStyle name="40% - Акцент6 3" xfId="2986"/>
    <cellStyle name="Excel Built-in Normal" xfId="1679"/>
    <cellStyle name="Hyperlink 2" xfId="2987"/>
    <cellStyle name="Normal 2" xfId="2988"/>
    <cellStyle name="Normal 3" xfId="2989"/>
    <cellStyle name="Normal 4" xfId="2990"/>
    <cellStyle name="Normal 5" xfId="2991"/>
    <cellStyle name="Normal_Book2" xfId="2992"/>
    <cellStyle name="Percent 2" xfId="2993"/>
    <cellStyle name="Percent 3" xfId="2994"/>
    <cellStyle name="Гиперссылка" xfId="1592" builtinId="8"/>
    <cellStyle name="Гиперссылка 2" xfId="3"/>
    <cellStyle name="Гиперссылка 3" xfId="4"/>
    <cellStyle name="Гиперссылка 3 2" xfId="258"/>
    <cellStyle name="Гиперссылка 4" xfId="2995"/>
    <cellStyle name="Денежный 2" xfId="5"/>
    <cellStyle name="Денежный 2 2" xfId="270"/>
    <cellStyle name="Денежный 3" xfId="2996"/>
    <cellStyle name="Обычный" xfId="0" builtinId="0"/>
    <cellStyle name="Обычный 10" xfId="6"/>
    <cellStyle name="Обычный 10 2" xfId="7"/>
    <cellStyle name="Обычный 10 2 10" xfId="2997"/>
    <cellStyle name="Обычный 10 2 10 2" xfId="2998"/>
    <cellStyle name="Обычный 10 2 10 2 2" xfId="2999"/>
    <cellStyle name="Обычный 10 2 11" xfId="3000"/>
    <cellStyle name="Обычный 10 2 11 2" xfId="3001"/>
    <cellStyle name="Обычный 10 2 12" xfId="3002"/>
    <cellStyle name="Обычный 10 2 12 2" xfId="3003"/>
    <cellStyle name="Обычный 10 2 12 3" xfId="3004"/>
    <cellStyle name="Обычный 10 2 13" xfId="3005"/>
    <cellStyle name="Обычный 10 2 14" xfId="3006"/>
    <cellStyle name="Обычный 10 2 15" xfId="3007"/>
    <cellStyle name="Обычный 10 2 16" xfId="2067"/>
    <cellStyle name="Обычный 10 2 2" xfId="271"/>
    <cellStyle name="Обычный 10 2 2 2" xfId="548"/>
    <cellStyle name="Обычный 10 2 2 2 2" xfId="663"/>
    <cellStyle name="Обычный 10 2 2 2 2 2" xfId="6547"/>
    <cellStyle name="Обычный 10 2 2 2 3" xfId="2457"/>
    <cellStyle name="Обычный 10 2 2 3" xfId="664"/>
    <cellStyle name="Обычный 10 2 2 3 2" xfId="1703"/>
    <cellStyle name="Обычный 10 2 2 3 2 2" xfId="6548"/>
    <cellStyle name="Обычный 10 2 2 3 3" xfId="2654"/>
    <cellStyle name="Обычный 10 2 2 4" xfId="665"/>
    <cellStyle name="Обычный 10 2 2 4 2" xfId="6546"/>
    <cellStyle name="Обычный 10 2 2 5" xfId="2068"/>
    <cellStyle name="Обычный 10 2 3" xfId="388"/>
    <cellStyle name="Обычный 10 2 3 2" xfId="666"/>
    <cellStyle name="Обычный 10 2 3 2 2" xfId="3009"/>
    <cellStyle name="Обычный 10 2 3 2 3" xfId="3008"/>
    <cellStyle name="Обычный 10 2 3 3" xfId="3010"/>
    <cellStyle name="Обычный 10 2 3 4" xfId="2352"/>
    <cellStyle name="Обычный 10 2 4" xfId="667"/>
    <cellStyle name="Обычный 10 2 4 2" xfId="1704"/>
    <cellStyle name="Обычный 10 2 4 2 2" xfId="3011"/>
    <cellStyle name="Обычный 10 2 4 3" xfId="2655"/>
    <cellStyle name="Обычный 10 2 5" xfId="668"/>
    <cellStyle name="Обычный 10 2 5 2" xfId="3013"/>
    <cellStyle name="Обычный 10 2 5 3" xfId="3012"/>
    <cellStyle name="Обычный 10 2 6" xfId="3014"/>
    <cellStyle name="Обычный 10 2 6 2" xfId="3015"/>
    <cellStyle name="Обычный 10 2 7" xfId="3016"/>
    <cellStyle name="Обычный 10 2 7 2" xfId="3017"/>
    <cellStyle name="Обычный 10 2 7 2 2" xfId="3018"/>
    <cellStyle name="Обычный 10 2 7 3" xfId="3019"/>
    <cellStyle name="Обычный 10 2 8" xfId="3020"/>
    <cellStyle name="Обычный 10 2 8 2" xfId="3021"/>
    <cellStyle name="Обычный 10 2 9" xfId="3022"/>
    <cellStyle name="Обычный 10 2 9 2" xfId="3023"/>
    <cellStyle name="Обычный 10 3" xfId="8"/>
    <cellStyle name="Обычный 10 3 2" xfId="1702"/>
    <cellStyle name="Обычный 10 3 3" xfId="3024"/>
    <cellStyle name="Обычный 10 4" xfId="3025"/>
    <cellStyle name="Обычный 10 4 2" xfId="3026"/>
    <cellStyle name="Обычный 10 5" xfId="3027"/>
    <cellStyle name="Обычный 10 6" xfId="3028"/>
    <cellStyle name="Обычный 10 7" xfId="3029"/>
    <cellStyle name="Обычный 11" xfId="9"/>
    <cellStyle name="Обычный 11 2" xfId="10"/>
    <cellStyle name="Обычный 11 2 2" xfId="669"/>
    <cellStyle name="Обычный 11 2 2 2" xfId="1706"/>
    <cellStyle name="Обычный 11 2 2 3" xfId="1705"/>
    <cellStyle name="Обычный 11 2 3" xfId="670"/>
    <cellStyle name="Обычный 11 3" xfId="3030"/>
    <cellStyle name="Обычный 11 4" xfId="3031"/>
    <cellStyle name="Обычный 12" xfId="11"/>
    <cellStyle name="Обычный 12 2" xfId="12"/>
    <cellStyle name="Обычный 12 2 2" xfId="3032"/>
    <cellStyle name="Обычный 12 2 3" xfId="3033"/>
    <cellStyle name="Обычный 12 2 4" xfId="3034"/>
    <cellStyle name="Обычный 12 2 5" xfId="3035"/>
    <cellStyle name="Обычный 12 3" xfId="3036"/>
    <cellStyle name="Обычный 12 4" xfId="3037"/>
    <cellStyle name="Обычный 13" xfId="13"/>
    <cellStyle name="Обычный 13 2" xfId="3038"/>
    <cellStyle name="Обычный 13 3" xfId="3039"/>
    <cellStyle name="Обычный 13 3 2" xfId="3040"/>
    <cellStyle name="Обычный 13 4" xfId="3041"/>
    <cellStyle name="Обычный 13 4 2" xfId="3042"/>
    <cellStyle name="Обычный 13 5" xfId="3043"/>
    <cellStyle name="Обычный 13 5 2" xfId="3044"/>
    <cellStyle name="Обычный 13 6" xfId="3045"/>
    <cellStyle name="Обычный 13 6 2" xfId="3046"/>
    <cellStyle name="Обычный 13 7" xfId="3047"/>
    <cellStyle name="Обычный 14" xfId="14"/>
    <cellStyle name="Обычный 14 2" xfId="15"/>
    <cellStyle name="Обычный 14 2 2" xfId="390"/>
    <cellStyle name="Обычный 14 2 2 2" xfId="671"/>
    <cellStyle name="Обычный 14 2 2 2 2" xfId="6550"/>
    <cellStyle name="Обычный 14 2 2 3" xfId="2458"/>
    <cellStyle name="Обычный 14 2 3" xfId="672"/>
    <cellStyle name="Обычный 14 2 3 2" xfId="1707"/>
    <cellStyle name="Обычный 14 2 3 2 2" xfId="6551"/>
    <cellStyle name="Обычный 14 2 3 3" xfId="2656"/>
    <cellStyle name="Обычный 14 2 4" xfId="673"/>
    <cellStyle name="Обычный 14 2 4 2" xfId="3048"/>
    <cellStyle name="Обычный 14 2 5" xfId="3049"/>
    <cellStyle name="Обычный 14 2 6" xfId="2070"/>
    <cellStyle name="Обычный 14 3" xfId="389"/>
    <cellStyle name="Обычный 14 3 2" xfId="674"/>
    <cellStyle name="Обычный 14 3 2 2" xfId="6552"/>
    <cellStyle name="Обычный 14 3 3" xfId="2353"/>
    <cellStyle name="Обычный 14 4" xfId="675"/>
    <cellStyle name="Обычный 14 4 2" xfId="1708"/>
    <cellStyle name="Обычный 14 4 2 2" xfId="6553"/>
    <cellStyle name="Обычный 14 4 3" xfId="2657"/>
    <cellStyle name="Обычный 14 5" xfId="676"/>
    <cellStyle name="Обычный 14 5 2" xfId="6549"/>
    <cellStyle name="Обычный 14 6" xfId="2069"/>
    <cellStyle name="Обычный 15" xfId="16"/>
    <cellStyle name="Обычный 15 2" xfId="17"/>
    <cellStyle name="Обычный 15 3" xfId="18"/>
    <cellStyle name="Обычный 15 3 2" xfId="272"/>
    <cellStyle name="Обычный 15 3 2 2" xfId="549"/>
    <cellStyle name="Обычный 15 3 2 2 2" xfId="677"/>
    <cellStyle name="Обычный 15 3 2 2 2 2" xfId="6557"/>
    <cellStyle name="Обычный 15 3 2 2 3" xfId="2460"/>
    <cellStyle name="Обычный 15 3 2 3" xfId="678"/>
    <cellStyle name="Обычный 15 3 2 3 2" xfId="1709"/>
    <cellStyle name="Обычный 15 3 2 3 2 2" xfId="6558"/>
    <cellStyle name="Обычный 15 3 2 3 3" xfId="2658"/>
    <cellStyle name="Обычный 15 3 2 4" xfId="679"/>
    <cellStyle name="Обычный 15 3 2 4 2" xfId="6556"/>
    <cellStyle name="Обычный 15 3 2 5" xfId="2073"/>
    <cellStyle name="Обычный 15 3 3" xfId="392"/>
    <cellStyle name="Обычный 15 3 3 2" xfId="680"/>
    <cellStyle name="Обычный 15 3 3 2 2" xfId="6559"/>
    <cellStyle name="Обычный 15 3 3 3" xfId="2459"/>
    <cellStyle name="Обычный 15 3 4" xfId="681"/>
    <cellStyle name="Обычный 15 3 4 2" xfId="1710"/>
    <cellStyle name="Обычный 15 3 4 2 2" xfId="6560"/>
    <cellStyle name="Обычный 15 3 4 3" xfId="2659"/>
    <cellStyle name="Обычный 15 3 5" xfId="682"/>
    <cellStyle name="Обычный 15 3 5 2" xfId="6555"/>
    <cellStyle name="Обычный 15 3 6" xfId="2072"/>
    <cellStyle name="Обычный 15 4" xfId="391"/>
    <cellStyle name="Обычный 15 4 2" xfId="683"/>
    <cellStyle name="Обычный 15 4 2 2" xfId="6561"/>
    <cellStyle name="Обычный 15 4 3" xfId="2354"/>
    <cellStyle name="Обычный 15 5" xfId="684"/>
    <cellStyle name="Обычный 15 5 2" xfId="1711"/>
    <cellStyle name="Обычный 15 5 2 2" xfId="6562"/>
    <cellStyle name="Обычный 15 5 3" xfId="2660"/>
    <cellStyle name="Обычный 15 6" xfId="685"/>
    <cellStyle name="Обычный 15 6 2" xfId="6554"/>
    <cellStyle name="Обычный 15 7" xfId="2071"/>
    <cellStyle name="Обычный 16" xfId="19"/>
    <cellStyle name="Обычный 16 2" xfId="20"/>
    <cellStyle name="Обычный 16 2 2" xfId="273"/>
    <cellStyle name="Обычный 16 2 2 2" xfId="376"/>
    <cellStyle name="Обычный 16 2 2 2 2" xfId="651"/>
    <cellStyle name="Обычный 16 2 2 2 2 2" xfId="686"/>
    <cellStyle name="Обычный 16 2 2 2 2 2 2" xfId="6567"/>
    <cellStyle name="Обычный 16 2 2 2 2 3" xfId="2463"/>
    <cellStyle name="Обычный 16 2 2 2 3" xfId="687"/>
    <cellStyle name="Обычный 16 2 2 2 3 2" xfId="1712"/>
    <cellStyle name="Обычный 16 2 2 2 3 2 2" xfId="6568"/>
    <cellStyle name="Обычный 16 2 2 2 3 3" xfId="2661"/>
    <cellStyle name="Обычный 16 2 2 2 4" xfId="688"/>
    <cellStyle name="Обычный 16 2 2 2 4 2" xfId="6566"/>
    <cellStyle name="Обычный 16 2 2 2 5" xfId="2077"/>
    <cellStyle name="Обычный 16 2 2 3" xfId="550"/>
    <cellStyle name="Обычный 16 2 2 3 2" xfId="689"/>
    <cellStyle name="Обычный 16 2 2 3 2 2" xfId="6569"/>
    <cellStyle name="Обычный 16 2 2 3 3" xfId="2462"/>
    <cellStyle name="Обычный 16 2 2 4" xfId="690"/>
    <cellStyle name="Обычный 16 2 2 4 2" xfId="1713"/>
    <cellStyle name="Обычный 16 2 2 4 2 2" xfId="6570"/>
    <cellStyle name="Обычный 16 2 2 4 3" xfId="2662"/>
    <cellStyle name="Обычный 16 2 2 5" xfId="691"/>
    <cellStyle name="Обычный 16 2 2 5 2" xfId="6565"/>
    <cellStyle name="Обычный 16 2 2 6" xfId="2076"/>
    <cellStyle name="Обычный 16 2 3" xfId="394"/>
    <cellStyle name="Обычный 16 2 3 2" xfId="692"/>
    <cellStyle name="Обычный 16 2 3 2 2" xfId="6571"/>
    <cellStyle name="Обычный 16 2 3 3" xfId="2461"/>
    <cellStyle name="Обычный 16 2 4" xfId="693"/>
    <cellStyle name="Обычный 16 2 4 2" xfId="1714"/>
    <cellStyle name="Обычный 16 2 4 2 2" xfId="6572"/>
    <cellStyle name="Обычный 16 2 4 3" xfId="2663"/>
    <cellStyle name="Обычный 16 2 5" xfId="694"/>
    <cellStyle name="Обычный 16 2 5 2" xfId="6564"/>
    <cellStyle name="Обычный 16 2 6" xfId="2075"/>
    <cellStyle name="Обычный 16 3" xfId="21"/>
    <cellStyle name="Обычный 16 3 2" xfId="377"/>
    <cellStyle name="Обычный 16 3 2 2" xfId="652"/>
    <cellStyle name="Обычный 16 3 2 2 2" xfId="695"/>
    <cellStyle name="Обычный 16 3 2 2 2 2" xfId="6575"/>
    <cellStyle name="Обычный 16 3 2 2 3" xfId="2465"/>
    <cellStyle name="Обычный 16 3 2 3" xfId="696"/>
    <cellStyle name="Обычный 16 3 2 3 2" xfId="1715"/>
    <cellStyle name="Обычный 16 3 2 3 2 2" xfId="6576"/>
    <cellStyle name="Обычный 16 3 2 3 3" xfId="2664"/>
    <cellStyle name="Обычный 16 3 2 4" xfId="697"/>
    <cellStyle name="Обычный 16 3 2 4 2" xfId="6574"/>
    <cellStyle name="Обычный 16 3 2 5" xfId="2078"/>
    <cellStyle name="Обычный 16 3 3" xfId="395"/>
    <cellStyle name="Обычный 16 3 3 2" xfId="698"/>
    <cellStyle name="Обычный 16 3 3 2 2" xfId="6577"/>
    <cellStyle name="Обычный 16 3 3 3" xfId="2464"/>
    <cellStyle name="Обычный 16 3 4" xfId="699"/>
    <cellStyle name="Обычный 16 3 4 2" xfId="1716"/>
    <cellStyle name="Обычный 16 3 4 2 2" xfId="6578"/>
    <cellStyle name="Обычный 16 3 4 3" xfId="2665"/>
    <cellStyle name="Обычный 16 3 5" xfId="700"/>
    <cellStyle name="Обычный 16 3 5 2" xfId="6573"/>
    <cellStyle name="Обычный 16 3 6" xfId="1682"/>
    <cellStyle name="Обычный 16 4" xfId="22"/>
    <cellStyle name="Обычный 16 4 2" xfId="396"/>
    <cellStyle name="Обычный 16 4 2 2" xfId="701"/>
    <cellStyle name="Обычный 16 4 2 2 2" xfId="6580"/>
    <cellStyle name="Обычный 16 4 2 3" xfId="2466"/>
    <cellStyle name="Обычный 16 4 3" xfId="702"/>
    <cellStyle name="Обычный 16 4 3 2" xfId="1717"/>
    <cellStyle name="Обычный 16 4 3 2 2" xfId="6581"/>
    <cellStyle name="Обычный 16 4 3 3" xfId="2666"/>
    <cellStyle name="Обычный 16 4 4" xfId="703"/>
    <cellStyle name="Обычный 16 4 4 2" xfId="6579"/>
    <cellStyle name="Обычный 16 4 5" xfId="2079"/>
    <cellStyle name="Обычный 16 5" xfId="274"/>
    <cellStyle name="Обычный 16 5 2" xfId="275"/>
    <cellStyle name="Обычный 16 5 2 2" xfId="552"/>
    <cellStyle name="Обычный 16 5 2 2 2" xfId="704"/>
    <cellStyle name="Обычный 16 5 2 2 2 2" xfId="705"/>
    <cellStyle name="Обычный 16 5 2 2 2 2 2" xfId="706"/>
    <cellStyle name="Обычный 16 5 2 2 2 2 2 2" xfId="1718"/>
    <cellStyle name="Обычный 16 5 2 2 2 2 2 2 2" xfId="6587"/>
    <cellStyle name="Обычный 16 5 2 2 2 2 2 3" xfId="2667"/>
    <cellStyle name="Обычный 16 5 2 2 2 2 3" xfId="707"/>
    <cellStyle name="Обычный 16 5 2 2 2 2 3 2" xfId="708"/>
    <cellStyle name="Обычный 16 5 2 2 2 2 3 2 2" xfId="1720"/>
    <cellStyle name="Обычный 16 5 2 2 2 2 3 2 2 2" xfId="6589"/>
    <cellStyle name="Обычный 16 5 2 2 2 2 3 2 3" xfId="2669"/>
    <cellStyle name="Обычный 16 5 2 2 2 2 3 3" xfId="1719"/>
    <cellStyle name="Обычный 16 5 2 2 2 2 3 3 2" xfId="6588"/>
    <cellStyle name="Обычный 16 5 2 2 2 2 3 4" xfId="2668"/>
    <cellStyle name="Обычный 16 5 2 2 2 2 4" xfId="709"/>
    <cellStyle name="Обычный 16 5 2 2 2 2 4 2" xfId="6586"/>
    <cellStyle name="Обычный 16 5 2 2 2 2 5" xfId="2084"/>
    <cellStyle name="Обычный 16 5 2 2 2 3" xfId="710"/>
    <cellStyle name="Обычный 16 5 2 2 2 3 2" xfId="1721"/>
    <cellStyle name="Обычный 16 5 2 2 2 3 2 2" xfId="6590"/>
    <cellStyle name="Обычный 16 5 2 2 2 3 3" xfId="2670"/>
    <cellStyle name="Обычный 16 5 2 2 2 4" xfId="711"/>
    <cellStyle name="Обычный 16 5 2 2 2 4 2" xfId="6585"/>
    <cellStyle name="Обычный 16 5 2 2 2 5" xfId="2083"/>
    <cellStyle name="Обычный 16 5 2 2 3" xfId="712"/>
    <cellStyle name="Обычный 16 5 2 2 3 2" xfId="713"/>
    <cellStyle name="Обычный 16 5 2 2 3 2 2" xfId="1722"/>
    <cellStyle name="Обычный 16 5 2 2 3 2 2 2" xfId="6592"/>
    <cellStyle name="Обычный 16 5 2 2 3 2 3" xfId="2671"/>
    <cellStyle name="Обычный 16 5 2 2 3 3" xfId="714"/>
    <cellStyle name="Обычный 16 5 2 2 3 3 2" xfId="6591"/>
    <cellStyle name="Обычный 16 5 2 2 3 4" xfId="2085"/>
    <cellStyle name="Обычный 16 5 2 2 4" xfId="715"/>
    <cellStyle name="Обычный 16 5 2 2 4 2" xfId="1723"/>
    <cellStyle name="Обычный 16 5 2 2 4 2 2" xfId="6593"/>
    <cellStyle name="Обычный 16 5 2 2 4 3" xfId="2672"/>
    <cellStyle name="Обычный 16 5 2 2 5" xfId="716"/>
    <cellStyle name="Обычный 16 5 2 2 5 2" xfId="6584"/>
    <cellStyle name="Обычный 16 5 2 2 6" xfId="2082"/>
    <cellStyle name="Обычный 16 5 2 3" xfId="717"/>
    <cellStyle name="Обычный 16 5 2 3 2" xfId="718"/>
    <cellStyle name="Обычный 16 5 2 3 2 2" xfId="6594"/>
    <cellStyle name="Обычный 16 5 2 3 3" xfId="2468"/>
    <cellStyle name="Обычный 16 5 2 4" xfId="719"/>
    <cellStyle name="Обычный 16 5 2 4 2" xfId="1724"/>
    <cellStyle name="Обычный 16 5 2 4 2 2" xfId="6595"/>
    <cellStyle name="Обычный 16 5 2 4 3" xfId="2673"/>
    <cellStyle name="Обычный 16 5 2 5" xfId="720"/>
    <cellStyle name="Обычный 16 5 2 5 2" xfId="6583"/>
    <cellStyle name="Обычный 16 5 2 6" xfId="2081"/>
    <cellStyle name="Обычный 16 5 3" xfId="551"/>
    <cellStyle name="Обычный 16 5 3 2" xfId="721"/>
    <cellStyle name="Обычный 16 5 3 2 2" xfId="6596"/>
    <cellStyle name="Обычный 16 5 3 3" xfId="2467"/>
    <cellStyle name="Обычный 16 5 4" xfId="722"/>
    <cellStyle name="Обычный 16 5 4 2" xfId="1725"/>
    <cellStyle name="Обычный 16 5 4 2 2" xfId="6597"/>
    <cellStyle name="Обычный 16 5 4 3" xfId="2674"/>
    <cellStyle name="Обычный 16 5 5" xfId="723"/>
    <cellStyle name="Обычный 16 5 5 2" xfId="6582"/>
    <cellStyle name="Обычный 16 5 6" xfId="2080"/>
    <cellStyle name="Обычный 16 6" xfId="393"/>
    <cellStyle name="Обычный 16 6 2" xfId="724"/>
    <cellStyle name="Обычный 16 6 2 2" xfId="6598"/>
    <cellStyle name="Обычный 16 6 3" xfId="2355"/>
    <cellStyle name="Обычный 16 7" xfId="725"/>
    <cellStyle name="Обычный 16 7 2" xfId="1726"/>
    <cellStyle name="Обычный 16 7 2 2" xfId="6599"/>
    <cellStyle name="Обычный 16 7 3" xfId="2675"/>
    <cellStyle name="Обычный 16 8" xfId="726"/>
    <cellStyle name="Обычный 16 8 2" xfId="6563"/>
    <cellStyle name="Обычный 16 9" xfId="2074"/>
    <cellStyle name="Обычный 17" xfId="23"/>
    <cellStyle name="Обычный 17 2" xfId="276"/>
    <cellStyle name="Обычный 17 2 2" xfId="553"/>
    <cellStyle name="Обычный 17 2 2 2" xfId="727"/>
    <cellStyle name="Обычный 17 2 2 2 2" xfId="6601"/>
    <cellStyle name="Обычный 17 2 2 3" xfId="2469"/>
    <cellStyle name="Обычный 17 2 3" xfId="728"/>
    <cellStyle name="Обычный 17 2 3 2" xfId="1727"/>
    <cellStyle name="Обычный 17 2 3 2 2" xfId="6602"/>
    <cellStyle name="Обычный 17 2 3 3" xfId="2676"/>
    <cellStyle name="Обычный 17 2 4" xfId="729"/>
    <cellStyle name="Обычный 17 2 4 2" xfId="6600"/>
    <cellStyle name="Обычный 17 2 5" xfId="2087"/>
    <cellStyle name="Обычный 17 3" xfId="397"/>
    <cellStyle name="Обычный 17 3 2" xfId="730"/>
    <cellStyle name="Обычный 17 3 2 2" xfId="3050"/>
    <cellStyle name="Обычный 17 3 3" xfId="2356"/>
    <cellStyle name="Обычный 17 4" xfId="731"/>
    <cellStyle name="Обычный 17 4 2" xfId="1728"/>
    <cellStyle name="Обычный 17 4 2 2" xfId="3051"/>
    <cellStyle name="Обычный 17 4 3" xfId="2677"/>
    <cellStyle name="Обычный 17 5" xfId="732"/>
    <cellStyle name="Обычный 17 5 2" xfId="3053"/>
    <cellStyle name="Обычный 17 5 3" xfId="3054"/>
    <cellStyle name="Обычный 17 5 4" xfId="3052"/>
    <cellStyle name="Обычный 17 6" xfId="3055"/>
    <cellStyle name="Обычный 17 6 2" xfId="3056"/>
    <cellStyle name="Обычный 17 7" xfId="3057"/>
    <cellStyle name="Обычный 17 8" xfId="2086"/>
    <cellStyle name="Обычный 18" xfId="261"/>
    <cellStyle name="Обычный 18 2" xfId="277"/>
    <cellStyle name="Обычный 18 2 2" xfId="278"/>
    <cellStyle name="Обычный 18 2 2 2" xfId="733"/>
    <cellStyle name="Обычный 18 2 2 2 2" xfId="1700"/>
    <cellStyle name="Обычный 18 2 2 3" xfId="1729"/>
    <cellStyle name="Обычный 18 2 2 3 2" xfId="2678"/>
    <cellStyle name="Обычный 18 2 3" xfId="554"/>
    <cellStyle name="Обычный 18 2 3 2" xfId="734"/>
    <cellStyle name="Обычный 18 2 3 2 2" xfId="735"/>
    <cellStyle name="Обычный 18 2 3 2 2 2" xfId="736"/>
    <cellStyle name="Обычный 18 2 3 2 2 2 2" xfId="737"/>
    <cellStyle name="Обычный 18 2 3 2 2 2 2 2" xfId="1731"/>
    <cellStyle name="Обычный 18 2 3 2 2 2 2 2 2" xfId="6609"/>
    <cellStyle name="Обычный 18 2 3 2 2 2 2 3" xfId="2680"/>
    <cellStyle name="Обычный 18 2 3 2 2 2 3" xfId="1605"/>
    <cellStyle name="Обычный 18 2 3 2 2 2 3 2" xfId="6608"/>
    <cellStyle name="Обычный 18 2 3 2 2 2 4" xfId="1611"/>
    <cellStyle name="Обычный 18 2 3 2 2 2 4 2" xfId="1685"/>
    <cellStyle name="Обычный 18 2 3 2 2 2 4 5" xfId="1691"/>
    <cellStyle name="Обычный 18 2 3 2 2 2 5" xfId="1623"/>
    <cellStyle name="Обычный 18 2 3 2 2 2 5 2" xfId="1624"/>
    <cellStyle name="Обычный 18 2 3 2 2 2 5 2 2" xfId="1625"/>
    <cellStyle name="Обычный 18 2 3 2 2 2 5 2 2 2" xfId="1626"/>
    <cellStyle name="Обычный 18 2 3 2 2 2 5 2 2 2 3 2 2 2 8" xfId="1692"/>
    <cellStyle name="Обычный 18 2 3 2 2 2 6" xfId="1627"/>
    <cellStyle name="Обычный 18 2 3 2 2 3" xfId="738"/>
    <cellStyle name="Обычный 18 2 3 2 2 3 2" xfId="1732"/>
    <cellStyle name="Обычный 18 2 3 2 2 3 2 2" xfId="6610"/>
    <cellStyle name="Обычный 18 2 3 2 2 3 3" xfId="2681"/>
    <cellStyle name="Обычный 18 2 3 2 2 4" xfId="1730"/>
    <cellStyle name="Обычный 18 2 3 2 2 4 2" xfId="6607"/>
    <cellStyle name="Обычный 18 2 3 2 2 5" xfId="2679"/>
    <cellStyle name="Обычный 18 2 3 2 3" xfId="739"/>
    <cellStyle name="Обычный 18 2 3 2 3 2" xfId="1733"/>
    <cellStyle name="Обычный 18 2 3 2 3 2 2" xfId="6611"/>
    <cellStyle name="Обычный 18 2 3 2 3 3" xfId="2682"/>
    <cellStyle name="Обычный 18 2 3 2 4" xfId="740"/>
    <cellStyle name="Обычный 18 2 3 2 4 2" xfId="6606"/>
    <cellStyle name="Обычный 18 2 3 2 5" xfId="2091"/>
    <cellStyle name="Обычный 18 2 3 3" xfId="741"/>
    <cellStyle name="Обычный 18 2 3 3 2" xfId="1734"/>
    <cellStyle name="Обычный 18 2 3 3 2 2" xfId="6612"/>
    <cellStyle name="Обычный 18 2 3 3 3" xfId="2683"/>
    <cellStyle name="Обычный 18 2 3 4" xfId="742"/>
    <cellStyle name="Обычный 18 2 3 4 2" xfId="6605"/>
    <cellStyle name="Обычный 18 2 3 5" xfId="2090"/>
    <cellStyle name="Обычный 18 2 4" xfId="743"/>
    <cellStyle name="Обычный 18 2 4 2" xfId="744"/>
    <cellStyle name="Обычный 18 2 4 2 2" xfId="6613"/>
    <cellStyle name="Обычный 18 2 4 3" xfId="2471"/>
    <cellStyle name="Обычный 18 2 5" xfId="745"/>
    <cellStyle name="Обычный 18 2 5 2" xfId="1735"/>
    <cellStyle name="Обычный 18 2 5 2 2" xfId="6614"/>
    <cellStyle name="Обычный 18 2 5 3" xfId="2684"/>
    <cellStyle name="Обычный 18 2 6" xfId="746"/>
    <cellStyle name="Обычный 18 2 6 2" xfId="6604"/>
    <cellStyle name="Обычный 18 2 7" xfId="2089"/>
    <cellStyle name="Обычный 18 3" xfId="279"/>
    <cellStyle name="Обычный 18 3 2" xfId="555"/>
    <cellStyle name="Обычный 18 3 2 2" xfId="747"/>
    <cellStyle name="Обычный 18 3 2 2 2" xfId="6616"/>
    <cellStyle name="Обычный 18 3 2 3" xfId="2472"/>
    <cellStyle name="Обычный 18 3 3" xfId="748"/>
    <cellStyle name="Обычный 18 3 3 2" xfId="1736"/>
    <cellStyle name="Обычный 18 3 3 2 2" xfId="6617"/>
    <cellStyle name="Обычный 18 3 3 3" xfId="2685"/>
    <cellStyle name="Обычный 18 3 4" xfId="749"/>
    <cellStyle name="Обычный 18 3 4 2" xfId="6615"/>
    <cellStyle name="Обычный 18 3 5" xfId="2092"/>
    <cellStyle name="Обычный 18 4" xfId="280"/>
    <cellStyle name="Обычный 18 4 2" xfId="556"/>
    <cellStyle name="Обычный 18 4 2 2" xfId="750"/>
    <cellStyle name="Обычный 18 4 2 2 2" xfId="751"/>
    <cellStyle name="Обычный 18 4 2 2 2 2" xfId="1737"/>
    <cellStyle name="Обычный 18 4 2 2 2 2 2" xfId="6621"/>
    <cellStyle name="Обычный 18 4 2 2 2 3" xfId="2686"/>
    <cellStyle name="Обычный 18 4 2 2 3" xfId="752"/>
    <cellStyle name="Обычный 18 4 2 2 3 2" xfId="1738"/>
    <cellStyle name="Обычный 18 4 2 2 3 2 2" xfId="6622"/>
    <cellStyle name="Обычный 18 4 2 2 3 3" xfId="2687"/>
    <cellStyle name="Обычный 18 4 2 2 4" xfId="753"/>
    <cellStyle name="Обычный 18 4 2 2 4 2" xfId="6620"/>
    <cellStyle name="Обычный 18 4 2 2 5" xfId="2095"/>
    <cellStyle name="Обычный 18 4 2 3" xfId="754"/>
    <cellStyle name="Обычный 18 4 2 3 2" xfId="1739"/>
    <cellStyle name="Обычный 18 4 2 3 2 2" xfId="6623"/>
    <cellStyle name="Обычный 18 4 2 3 3" xfId="2688"/>
    <cellStyle name="Обычный 18 4 2 4" xfId="755"/>
    <cellStyle name="Обычный 18 4 2 4 2" xfId="6619"/>
    <cellStyle name="Обычный 18 4 2 5" xfId="2094"/>
    <cellStyle name="Обычный 18 4 3" xfId="756"/>
    <cellStyle name="Обычный 18 4 3 2" xfId="757"/>
    <cellStyle name="Обычный 18 4 3 2 2" xfId="6624"/>
    <cellStyle name="Обычный 18 4 3 3" xfId="2473"/>
    <cellStyle name="Обычный 18 4 4" xfId="758"/>
    <cellStyle name="Обычный 18 4 4 2" xfId="1740"/>
    <cellStyle name="Обычный 18 4 4 2 2" xfId="6625"/>
    <cellStyle name="Обычный 18 4 4 3" xfId="2689"/>
    <cellStyle name="Обычный 18 4 5" xfId="759"/>
    <cellStyle name="Обычный 18 4 5 2" xfId="6618"/>
    <cellStyle name="Обычный 18 4 6" xfId="2093"/>
    <cellStyle name="Обычный 18 5" xfId="541"/>
    <cellStyle name="Обычный 18 5 2" xfId="760"/>
    <cellStyle name="Обычный 18 5 2 2" xfId="6626"/>
    <cellStyle name="Обычный 18 5 3" xfId="2470"/>
    <cellStyle name="Обычный 18 6" xfId="761"/>
    <cellStyle name="Обычный 18 6 2" xfId="1741"/>
    <cellStyle name="Обычный 18 6 2 2" xfId="6627"/>
    <cellStyle name="Обычный 18 6 3" xfId="2690"/>
    <cellStyle name="Обычный 18 7" xfId="762"/>
    <cellStyle name="Обычный 18 7 2" xfId="6603"/>
    <cellStyle name="Обычный 18 8" xfId="2088"/>
    <cellStyle name="Обычный 19" xfId="2"/>
    <cellStyle name="Обычный 19 2" xfId="1690"/>
    <cellStyle name="Обычный 19 2 2" xfId="6539"/>
    <cellStyle name="Обычный 19 3" xfId="1742"/>
    <cellStyle name="Обычный 19 4" xfId="1694"/>
    <cellStyle name="Обычный 2" xfId="1"/>
    <cellStyle name="Обычный 2 10" xfId="25"/>
    <cellStyle name="Обычный 2 10 10" xfId="3058"/>
    <cellStyle name="Обычный 2 10 10 2" xfId="3059"/>
    <cellStyle name="Обычный 2 10 10 2 2" xfId="3060"/>
    <cellStyle name="Обычный 2 10 10 2 2 2" xfId="3061"/>
    <cellStyle name="Обычный 2 10 10 2 2 3" xfId="3062"/>
    <cellStyle name="Обычный 2 10 10 2 2 3 2" xfId="3063"/>
    <cellStyle name="Обычный 2 10 10 2 2 4" xfId="3064"/>
    <cellStyle name="Обычный 2 10 10 2 3" xfId="3065"/>
    <cellStyle name="Обычный 2 10 10 2 4" xfId="3066"/>
    <cellStyle name="Обычный 2 10 10 2 4 2" xfId="3067"/>
    <cellStyle name="Обычный 2 10 10 2 5" xfId="3068"/>
    <cellStyle name="Обычный 2 10 10 3" xfId="3069"/>
    <cellStyle name="Обычный 2 10 10 3 2" xfId="3070"/>
    <cellStyle name="Обычный 2 10 10 4" xfId="3071"/>
    <cellStyle name="Обычный 2 10 10 4 2" xfId="3072"/>
    <cellStyle name="Обычный 2 10 10 5" xfId="3073"/>
    <cellStyle name="Обычный 2 10 10 5 2" xfId="3074"/>
    <cellStyle name="Обычный 2 10 10 5 2 2" xfId="3075"/>
    <cellStyle name="Обычный 2 10 10 6" xfId="3076"/>
    <cellStyle name="Обычный 2 10 11" xfId="3077"/>
    <cellStyle name="Обычный 2 10 11 2" xfId="3078"/>
    <cellStyle name="Обычный 2 10 11 2 2" xfId="3079"/>
    <cellStyle name="Обычный 2 10 11 2 2 2" xfId="3080"/>
    <cellStyle name="Обычный 2 10 11 2 3" xfId="3081"/>
    <cellStyle name="Обычный 2 10 11 3" xfId="3082"/>
    <cellStyle name="Обычный 2 10 11 3 2" xfId="3083"/>
    <cellStyle name="Обычный 2 10 11 3 2 2" xfId="3084"/>
    <cellStyle name="Обычный 2 10 11 3 2 2 2" xfId="3085"/>
    <cellStyle name="Обычный 2 10 11 3 2 3" xfId="3086"/>
    <cellStyle name="Обычный 2 10 11 3 2 4" xfId="3087"/>
    <cellStyle name="Обычный 2 10 11 3 3" xfId="3088"/>
    <cellStyle name="Обычный 2 10 11 4" xfId="3089"/>
    <cellStyle name="Обычный 2 10 11 4 2" xfId="3090"/>
    <cellStyle name="Обычный 2 10 11 5" xfId="3091"/>
    <cellStyle name="Обычный 2 10 11 5 2" xfId="3092"/>
    <cellStyle name="Обычный 2 10 11 6" xfId="3093"/>
    <cellStyle name="Обычный 2 10 11 6 2" xfId="3094"/>
    <cellStyle name="Обычный 2 10 11 7" xfId="3095"/>
    <cellStyle name="Обычный 2 10 12" xfId="3096"/>
    <cellStyle name="Обычный 2 10 12 2" xfId="3097"/>
    <cellStyle name="Обычный 2 10 12 2 2" xfId="3098"/>
    <cellStyle name="Обычный 2 10 12 3" xfId="3099"/>
    <cellStyle name="Обычный 2 10 12 3 2" xfId="3100"/>
    <cellStyle name="Обычный 2 10 12 4" xfId="3101"/>
    <cellStyle name="Обычный 2 10 12 4 2" xfId="3102"/>
    <cellStyle name="Обычный 2 10 12 4 3" xfId="3103"/>
    <cellStyle name="Обычный 2 10 12 4 3 2" xfId="3104"/>
    <cellStyle name="Обычный 2 10 12 5" xfId="3105"/>
    <cellStyle name="Обычный 2 10 12 5 2" xfId="3106"/>
    <cellStyle name="Обычный 2 10 12 6" xfId="3107"/>
    <cellStyle name="Обычный 2 10 12 6 2" xfId="3108"/>
    <cellStyle name="Обычный 2 10 12 7" xfId="3109"/>
    <cellStyle name="Обычный 2 10 13" xfId="3110"/>
    <cellStyle name="Обычный 2 10 13 2" xfId="3111"/>
    <cellStyle name="Обычный 2 10 13 2 2" xfId="3112"/>
    <cellStyle name="Обычный 2 10 13 3" xfId="3113"/>
    <cellStyle name="Обычный 2 10 14" xfId="3114"/>
    <cellStyle name="Обычный 2 10 14 2" xfId="3115"/>
    <cellStyle name="Обычный 2 10 14 2 2" xfId="3116"/>
    <cellStyle name="Обычный 2 10 14 3" xfId="3117"/>
    <cellStyle name="Обычный 2 10 14 3 2" xfId="3118"/>
    <cellStyle name="Обычный 2 10 14 4" xfId="3119"/>
    <cellStyle name="Обычный 2 10 14 4 2" xfId="3120"/>
    <cellStyle name="Обычный 2 10 14 5" xfId="3121"/>
    <cellStyle name="Обычный 2 10 15" xfId="3122"/>
    <cellStyle name="Обычный 2 10 15 2" xfId="3123"/>
    <cellStyle name="Обычный 2 10 15 2 2" xfId="3124"/>
    <cellStyle name="Обычный 2 10 15 2 2 2" xfId="3125"/>
    <cellStyle name="Обычный 2 10 15 2 2 3" xfId="3126"/>
    <cellStyle name="Обычный 2 10 15 2 3" xfId="3127"/>
    <cellStyle name="Обычный 2 10 15 3" xfId="3128"/>
    <cellStyle name="Обычный 2 10 16" xfId="3129"/>
    <cellStyle name="Обычный 2 10 16 2" xfId="3130"/>
    <cellStyle name="Обычный 2 10 16 2 2" xfId="3131"/>
    <cellStyle name="Обычный 2 10 16 3" xfId="3132"/>
    <cellStyle name="Обычный 2 10 17" xfId="3133"/>
    <cellStyle name="Обычный 2 10 17 2" xfId="3134"/>
    <cellStyle name="Обычный 2 10 17 2 2" xfId="3135"/>
    <cellStyle name="Обычный 2 10 17 2 2 2" xfId="3136"/>
    <cellStyle name="Обычный 2 10 17 2 2 3" xfId="3137"/>
    <cellStyle name="Обычный 2 10 17 2 2 4" xfId="3138"/>
    <cellStyle name="Обычный 2 10 17 2 3" xfId="3139"/>
    <cellStyle name="Обычный 2 10 17 3" xfId="3140"/>
    <cellStyle name="Обычный 2 10 18" xfId="3141"/>
    <cellStyle name="Обычный 2 10 18 2" xfId="3142"/>
    <cellStyle name="Обычный 2 10 19" xfId="3143"/>
    <cellStyle name="Обычный 2 10 19 2" xfId="3144"/>
    <cellStyle name="Обычный 2 10 2" xfId="26"/>
    <cellStyle name="Обычный 2 10 2 2" xfId="27"/>
    <cellStyle name="Обычный 2 10 2 2 10" xfId="3145"/>
    <cellStyle name="Обычный 2 10 2 2 10 2" xfId="3146"/>
    <cellStyle name="Обычный 2 10 2 2 11" xfId="3147"/>
    <cellStyle name="Обычный 2 10 2 2 11 2" xfId="3148"/>
    <cellStyle name="Обычный 2 10 2 2 11 2 2" xfId="3149"/>
    <cellStyle name="Обычный 2 10 2 2 11 2 2 2" xfId="3150"/>
    <cellStyle name="Обычный 2 10 2 2 11 2 2 3" xfId="3151"/>
    <cellStyle name="Обычный 2 10 2 2 11 2 3" xfId="3152"/>
    <cellStyle name="Обычный 2 10 2 2 11 3" xfId="3153"/>
    <cellStyle name="Обычный 2 10 2 2 11 3 2" xfId="3154"/>
    <cellStyle name="Обычный 2 10 2 2 11 4" xfId="3155"/>
    <cellStyle name="Обычный 2 10 2 2 11 4 2" xfId="3156"/>
    <cellStyle name="Обычный 2 10 2 2 11 4 3" xfId="3157"/>
    <cellStyle name="Обычный 2 10 2 2 11 5" xfId="3158"/>
    <cellStyle name="Обычный 2 10 2 2 11 6" xfId="3159"/>
    <cellStyle name="Обычный 2 10 2 2 11 7" xfId="3160"/>
    <cellStyle name="Обычный 2 10 2 2 11 8" xfId="3161"/>
    <cellStyle name="Обычный 2 10 2 2 12" xfId="3162"/>
    <cellStyle name="Обычный 2 10 2 2 12 2" xfId="3163"/>
    <cellStyle name="Обычный 2 10 2 2 12 3" xfId="3164"/>
    <cellStyle name="Обычный 2 10 2 2 13" xfId="3165"/>
    <cellStyle name="Обычный 2 10 2 2 13 2" xfId="3166"/>
    <cellStyle name="Обычный 2 10 2 2 14" xfId="3167"/>
    <cellStyle name="Обычный 2 10 2 2 14 2" xfId="3168"/>
    <cellStyle name="Обычный 2 10 2 2 15" xfId="3169"/>
    <cellStyle name="Обычный 2 10 2 2 16" xfId="2097"/>
    <cellStyle name="Обычный 2 10 2 2 2" xfId="281"/>
    <cellStyle name="Обычный 2 10 2 2 2 10" xfId="3170"/>
    <cellStyle name="Обычный 2 10 2 2 2 11" xfId="3171"/>
    <cellStyle name="Обычный 2 10 2 2 2 11 2" xfId="3172"/>
    <cellStyle name="Обычный 2 10 2 2 2 12" xfId="3173"/>
    <cellStyle name="Обычный 2 10 2 2 2 13" xfId="3174"/>
    <cellStyle name="Обычный 2 10 2 2 2 14" xfId="2098"/>
    <cellStyle name="Обычный 2 10 2 2 2 2" xfId="557"/>
    <cellStyle name="Обычный 2 10 2 2 2 2 2" xfId="763"/>
    <cellStyle name="Обычный 2 10 2 2 2 2 2 2" xfId="3176"/>
    <cellStyle name="Обычный 2 10 2 2 2 2 2 2 2" xfId="3177"/>
    <cellStyle name="Обычный 2 10 2 2 2 2 2 2 2 2" xfId="3178"/>
    <cellStyle name="Обычный 2 10 2 2 2 2 2 3" xfId="3179"/>
    <cellStyle name="Обычный 2 10 2 2 2 2 2 4" xfId="3175"/>
    <cellStyle name="Обычный 2 10 2 2 2 2 3" xfId="3180"/>
    <cellStyle name="Обычный 2 10 2 2 2 2 3 2" xfId="3181"/>
    <cellStyle name="Обычный 2 10 2 2 2 2 4" xfId="3182"/>
    <cellStyle name="Обычный 2 10 2 2 2 2 4 2" xfId="3183"/>
    <cellStyle name="Обычный 2 10 2 2 2 2 4 2 2" xfId="3184"/>
    <cellStyle name="Обычный 2 10 2 2 2 2 5" xfId="3185"/>
    <cellStyle name="Обычный 2 10 2 2 2 2 6" xfId="2474"/>
    <cellStyle name="Обычный 2 10 2 2 2 3" xfId="764"/>
    <cellStyle name="Обычный 2 10 2 2 2 3 2" xfId="1743"/>
    <cellStyle name="Обычный 2 10 2 2 2 3 2 2" xfId="3186"/>
    <cellStyle name="Обычный 2 10 2 2 2 3 3" xfId="2691"/>
    <cellStyle name="Обычный 2 10 2 2 2 4" xfId="765"/>
    <cellStyle name="Обычный 2 10 2 2 2 4 2" xfId="3188"/>
    <cellStyle name="Обычный 2 10 2 2 2 4 2 2" xfId="3189"/>
    <cellStyle name="Обычный 2 10 2 2 2 4 2 3" xfId="3190"/>
    <cellStyle name="Обычный 2 10 2 2 2 4 2 3 2" xfId="3191"/>
    <cellStyle name="Обычный 2 10 2 2 2 4 2 3 3" xfId="3192"/>
    <cellStyle name="Обычный 2 10 2 2 2 4 2 3 4" xfId="3193"/>
    <cellStyle name="Обычный 2 10 2 2 2 4 2 4" xfId="3194"/>
    <cellStyle name="Обычный 2 10 2 2 2 4 2 5" xfId="3195"/>
    <cellStyle name="Обычный 2 10 2 2 2 4 2 6" xfId="3196"/>
    <cellStyle name="Обычный 2 10 2 2 2 4 3" xfId="3197"/>
    <cellStyle name="Обычный 2 10 2 2 2 4 4" xfId="3187"/>
    <cellStyle name="Обычный 2 10 2 2 2 5" xfId="3198"/>
    <cellStyle name="Обычный 2 10 2 2 2 5 2" xfId="3199"/>
    <cellStyle name="Обычный 2 10 2 2 2 6" xfId="3200"/>
    <cellStyle name="Обычный 2 10 2 2 2 6 2" xfId="3201"/>
    <cellStyle name="Обычный 2 10 2 2 2 7" xfId="3202"/>
    <cellStyle name="Обычный 2 10 2 2 2 7 2" xfId="3203"/>
    <cellStyle name="Обычный 2 10 2 2 2 7 3" xfId="3204"/>
    <cellStyle name="Обычный 2 10 2 2 2 7 3 2" xfId="3205"/>
    <cellStyle name="Обычный 2 10 2 2 2 7 3 3" xfId="3206"/>
    <cellStyle name="Обычный 2 10 2 2 2 7 4" xfId="3207"/>
    <cellStyle name="Обычный 2 10 2 2 2 7 5" xfId="3208"/>
    <cellStyle name="Обычный 2 10 2 2 2 7 6" xfId="3209"/>
    <cellStyle name="Обычный 2 10 2 2 2 8" xfId="3210"/>
    <cellStyle name="Обычный 2 10 2 2 2 8 2" xfId="3211"/>
    <cellStyle name="Обычный 2 10 2 2 2 9" xfId="3212"/>
    <cellStyle name="Обычный 2 10 2 2 2 9 2" xfId="3213"/>
    <cellStyle name="Обычный 2 10 2 2 3" xfId="399"/>
    <cellStyle name="Обычный 2 10 2 2 3 10" xfId="3214"/>
    <cellStyle name="Обычный 2 10 2 2 3 10 2" xfId="3215"/>
    <cellStyle name="Обычный 2 10 2 2 3 11" xfId="3216"/>
    <cellStyle name="Обычный 2 10 2 2 3 12" xfId="3217"/>
    <cellStyle name="Обычный 2 10 2 2 3 13" xfId="3218"/>
    <cellStyle name="Обычный 2 10 2 2 3 14" xfId="2358"/>
    <cellStyle name="Обычный 2 10 2 2 3 2" xfId="766"/>
    <cellStyle name="Обычный 2 10 2 2 3 2 2" xfId="3220"/>
    <cellStyle name="Обычный 2 10 2 2 3 2 2 2" xfId="3221"/>
    <cellStyle name="Обычный 2 10 2 2 3 2 2 2 2" xfId="3222"/>
    <cellStyle name="Обычный 2 10 2 2 3 2 2 2 3" xfId="3223"/>
    <cellStyle name="Обычный 2 10 2 2 3 2 2 3" xfId="3224"/>
    <cellStyle name="Обычный 2 10 2 2 3 2 2 3 2" xfId="3225"/>
    <cellStyle name="Обычный 2 10 2 2 3 2 2 4" xfId="3226"/>
    <cellStyle name="Обычный 2 10 2 2 3 2 3" xfId="3227"/>
    <cellStyle name="Обычный 2 10 2 2 3 2 3 2" xfId="3228"/>
    <cellStyle name="Обычный 2 10 2 2 3 2 3 2 2" xfId="3229"/>
    <cellStyle name="Обычный 2 10 2 2 3 2 3 2 3" xfId="3230"/>
    <cellStyle name="Обычный 2 10 2 2 3 2 3 3" xfId="3231"/>
    <cellStyle name="Обычный 2 10 2 2 3 2 4" xfId="3232"/>
    <cellStyle name="Обычный 2 10 2 2 3 2 4 2" xfId="3233"/>
    <cellStyle name="Обычный 2 10 2 2 3 2 5" xfId="3234"/>
    <cellStyle name="Обычный 2 10 2 2 3 2 6" xfId="3219"/>
    <cellStyle name="Обычный 2 10 2 2 3 3" xfId="3235"/>
    <cellStyle name="Обычный 2 10 2 2 3 3 2" xfId="3236"/>
    <cellStyle name="Обычный 2 10 2 2 3 4" xfId="3237"/>
    <cellStyle name="Обычный 2 10 2 2 3 4 2" xfId="3238"/>
    <cellStyle name="Обычный 2 10 2 2 3 4 2 2" xfId="3239"/>
    <cellStyle name="Обычный 2 10 2 2 3 4 3" xfId="3240"/>
    <cellStyle name="Обычный 2 10 2 2 3 5" xfId="3241"/>
    <cellStyle name="Обычный 2 10 2 2 3 5 2" xfId="3242"/>
    <cellStyle name="Обычный 2 10 2 2 3 6" xfId="3243"/>
    <cellStyle name="Обычный 2 10 2 2 3 6 2" xfId="3244"/>
    <cellStyle name="Обычный 2 10 2 2 3 6 3" xfId="3245"/>
    <cellStyle name="Обычный 2 10 2 2 3 7" xfId="3246"/>
    <cellStyle name="Обычный 2 10 2 2 3 7 2" xfId="3247"/>
    <cellStyle name="Обычный 2 10 2 2 3 7 2 2" xfId="3248"/>
    <cellStyle name="Обычный 2 10 2 2 3 7 3" xfId="3249"/>
    <cellStyle name="Обычный 2 10 2 2 3 7 3 2" xfId="3250"/>
    <cellStyle name="Обычный 2 10 2 2 3 7 4" xfId="3251"/>
    <cellStyle name="Обычный 2 10 2 2 3 7 4 2" xfId="3252"/>
    <cellStyle name="Обычный 2 10 2 2 3 7 4 3" xfId="3253"/>
    <cellStyle name="Обычный 2 10 2 2 3 7 5" xfId="3254"/>
    <cellStyle name="Обычный 2 10 2 2 3 7 5 2" xfId="3255"/>
    <cellStyle name="Обычный 2 10 2 2 3 7 5 3" xfId="3256"/>
    <cellStyle name="Обычный 2 10 2 2 3 7 6" xfId="3257"/>
    <cellStyle name="Обычный 2 10 2 2 3 8" xfId="3258"/>
    <cellStyle name="Обычный 2 10 2 2 3 8 2" xfId="3259"/>
    <cellStyle name="Обычный 2 10 2 2 3 9" xfId="3260"/>
    <cellStyle name="Обычный 2 10 2 2 3 9 2" xfId="3261"/>
    <cellStyle name="Обычный 2 10 2 2 4" xfId="767"/>
    <cellStyle name="Обычный 2 10 2 2 4 2" xfId="1744"/>
    <cellStyle name="Обычный 2 10 2 2 4 2 2" xfId="3263"/>
    <cellStyle name="Обычный 2 10 2 2 4 2 2 2" xfId="3264"/>
    <cellStyle name="Обычный 2 10 2 2 4 2 3" xfId="3265"/>
    <cellStyle name="Обычный 2 10 2 2 4 2 4" xfId="3262"/>
    <cellStyle name="Обычный 2 10 2 2 4 3" xfId="3266"/>
    <cellStyle name="Обычный 2 10 2 2 4 3 2" xfId="3267"/>
    <cellStyle name="Обычный 2 10 2 2 4 4" xfId="3268"/>
    <cellStyle name="Обычный 2 10 2 2 4 4 2" xfId="3269"/>
    <cellStyle name="Обычный 2 10 2 2 4 5" xfId="3270"/>
    <cellStyle name="Обычный 2 10 2 2 4 5 2" xfId="3271"/>
    <cellStyle name="Обычный 2 10 2 2 4 6" xfId="3272"/>
    <cellStyle name="Обычный 2 10 2 2 4 7" xfId="2692"/>
    <cellStyle name="Обычный 2 10 2 2 5" xfId="768"/>
    <cellStyle name="Обычный 2 10 2 2 5 2" xfId="3274"/>
    <cellStyle name="Обычный 2 10 2 2 5 2 2" xfId="3275"/>
    <cellStyle name="Обычный 2 10 2 2 5 3" xfId="3276"/>
    <cellStyle name="Обычный 2 10 2 2 5 3 2" xfId="3277"/>
    <cellStyle name="Обычный 2 10 2 2 5 4" xfId="3278"/>
    <cellStyle name="Обычный 2 10 2 2 5 5" xfId="3273"/>
    <cellStyle name="Обычный 2 10 2 2 6" xfId="3279"/>
    <cellStyle name="Обычный 2 10 2 2 6 2" xfId="3280"/>
    <cellStyle name="Обычный 2 10 2 2 6 2 2" xfId="3281"/>
    <cellStyle name="Обычный 2 10 2 2 6 2 2 2" xfId="3282"/>
    <cellStyle name="Обычный 2 10 2 2 6 2 2 3" xfId="3283"/>
    <cellStyle name="Обычный 2 10 2 2 6 2 3" xfId="3284"/>
    <cellStyle name="Обычный 2 10 2 2 6 2 4" xfId="3285"/>
    <cellStyle name="Обычный 2 10 2 2 6 2 5" xfId="3286"/>
    <cellStyle name="Обычный 2 10 2 2 6 3" xfId="3287"/>
    <cellStyle name="Обычный 2 10 2 2 6 3 2" xfId="3288"/>
    <cellStyle name="Обычный 2 10 2 2 6 4" xfId="3289"/>
    <cellStyle name="Обычный 2 10 2 2 7" xfId="3290"/>
    <cellStyle name="Обычный 2 10 2 2 7 2" xfId="3291"/>
    <cellStyle name="Обычный 2 10 2 2 7 2 2" xfId="3292"/>
    <cellStyle name="Обычный 2 10 2 2 7 2 2 2" xfId="3293"/>
    <cellStyle name="Обычный 2 10 2 2 7 2 2 2 2" xfId="3294"/>
    <cellStyle name="Обычный 2 10 2 2 7 2 2 2 3" xfId="3295"/>
    <cellStyle name="Обычный 2 10 2 2 7 2 2 3" xfId="3296"/>
    <cellStyle name="Обычный 2 10 2 2 7 2 3" xfId="3297"/>
    <cellStyle name="Обычный 2 10 2 2 7 2 3 2" xfId="3298"/>
    <cellStyle name="Обычный 2 10 2 2 7 2 3 3" xfId="3299"/>
    <cellStyle name="Обычный 2 10 2 2 7 2 4" xfId="3300"/>
    <cellStyle name="Обычный 2 10 2 2 7 2 4 2" xfId="3301"/>
    <cellStyle name="Обычный 2 10 2 2 7 2 5" xfId="3302"/>
    <cellStyle name="Обычный 2 10 2 2 7 2 6" xfId="3303"/>
    <cellStyle name="Обычный 2 10 2 2 7 3" xfId="3304"/>
    <cellStyle name="Обычный 2 10 2 2 7 3 2" xfId="3305"/>
    <cellStyle name="Обычный 2 10 2 2 7 4" xfId="3306"/>
    <cellStyle name="Обычный 2 10 2 2 8" xfId="3307"/>
    <cellStyle name="Обычный 2 10 2 2 8 2" xfId="3308"/>
    <cellStyle name="Обычный 2 10 2 2 9" xfId="3309"/>
    <cellStyle name="Обычный 2 10 2 2 9 2" xfId="3310"/>
    <cellStyle name="Обычный 2 10 2 2 9 2 2" xfId="3311"/>
    <cellStyle name="Обычный 2 10 2 2 9 2 2 2" xfId="3312"/>
    <cellStyle name="Обычный 2 10 2 2 9 2 3" xfId="3313"/>
    <cellStyle name="Обычный 2 10 2 2 9 3" xfId="3314"/>
    <cellStyle name="Обычный 2 10 2 3" xfId="282"/>
    <cellStyle name="Обычный 2 10 2 3 2" xfId="558"/>
    <cellStyle name="Обычный 2 10 2 3 2 2" xfId="769"/>
    <cellStyle name="Обычный 2 10 2 3 2 2 2" xfId="3316"/>
    <cellStyle name="Обычный 2 10 2 3 2 2 3" xfId="3315"/>
    <cellStyle name="Обычный 2 10 2 3 2 3" xfId="3317"/>
    <cellStyle name="Обычный 2 10 2 3 2 4" xfId="2475"/>
    <cellStyle name="Обычный 2 10 2 3 3" xfId="770"/>
    <cellStyle name="Обычный 2 10 2 3 3 2" xfId="1745"/>
    <cellStyle name="Обычный 2 10 2 3 3 2 2" xfId="6629"/>
    <cellStyle name="Обычный 2 10 2 3 3 3" xfId="2693"/>
    <cellStyle name="Обычный 2 10 2 3 4" xfId="771"/>
    <cellStyle name="Обычный 2 10 2 3 4 2" xfId="6628"/>
    <cellStyle name="Обычный 2 10 2 3 5" xfId="2099"/>
    <cellStyle name="Обычный 2 10 2 4" xfId="398"/>
    <cellStyle name="Обычный 2 10 2 4 2" xfId="772"/>
    <cellStyle name="Обычный 2 10 2 4 2 2" xfId="3319"/>
    <cellStyle name="Обычный 2 10 2 4 2 3" xfId="3318"/>
    <cellStyle name="Обычный 2 10 2 4 3" xfId="3320"/>
    <cellStyle name="Обычный 2 10 2 4 4" xfId="2357"/>
    <cellStyle name="Обычный 2 10 2 5" xfId="773"/>
    <cellStyle name="Обычный 2 10 2 5 2" xfId="1746"/>
    <cellStyle name="Обычный 2 10 2 5 2 2" xfId="3322"/>
    <cellStyle name="Обычный 2 10 2 5 2 2 2" xfId="3323"/>
    <cellStyle name="Обычный 2 10 2 5 2 2 3" xfId="3324"/>
    <cellStyle name="Обычный 2 10 2 5 2 3" xfId="3325"/>
    <cellStyle name="Обычный 2 10 2 5 2 4" xfId="3321"/>
    <cellStyle name="Обычный 2 10 2 5 3" xfId="3326"/>
    <cellStyle name="Обычный 2 10 2 5 3 2" xfId="3327"/>
    <cellStyle name="Обычный 2 10 2 5 3 3" xfId="3328"/>
    <cellStyle name="Обычный 2 10 2 5 4" xfId="3329"/>
    <cellStyle name="Обычный 2 10 2 5 5" xfId="2694"/>
    <cellStyle name="Обычный 2 10 2 6" xfId="774"/>
    <cellStyle name="Обычный 2 10 2 6 2" xfId="3330"/>
    <cellStyle name="Обычный 2 10 2 7" xfId="2064"/>
    <cellStyle name="Обычный 2 10 2 7 2" xfId="7195"/>
    <cellStyle name="Обычный 2 10 2 8" xfId="2096"/>
    <cellStyle name="Обычный 2 10 20" xfId="3331"/>
    <cellStyle name="Обычный 2 10 20 2" xfId="3332"/>
    <cellStyle name="Обычный 2 10 21" xfId="3333"/>
    <cellStyle name="Обычный 2 10 3" xfId="28"/>
    <cellStyle name="Обычный 2 10 3 2" xfId="283"/>
    <cellStyle name="Обычный 2 10 3 2 2" xfId="559"/>
    <cellStyle name="Обычный 2 10 3 2 2 2" xfId="775"/>
    <cellStyle name="Обычный 2 10 3 2 2 2 2" xfId="3334"/>
    <cellStyle name="Обычный 2 10 3 2 2 3" xfId="2476"/>
    <cellStyle name="Обычный 2 10 3 2 3" xfId="776"/>
    <cellStyle name="Обычный 2 10 3 2 3 2" xfId="1747"/>
    <cellStyle name="Обычный 2 10 3 2 3 2 2" xfId="6631"/>
    <cellStyle name="Обычный 2 10 3 2 3 3" xfId="2695"/>
    <cellStyle name="Обычный 2 10 3 2 4" xfId="777"/>
    <cellStyle name="Обычный 2 10 3 2 4 2" xfId="6630"/>
    <cellStyle name="Обычный 2 10 3 2 5" xfId="2101"/>
    <cellStyle name="Обычный 2 10 3 3" xfId="400"/>
    <cellStyle name="Обычный 2 10 3 3 2" xfId="778"/>
    <cellStyle name="Обычный 2 10 3 3 2 2" xfId="3336"/>
    <cellStyle name="Обычный 2 10 3 3 2 3" xfId="3335"/>
    <cellStyle name="Обычный 2 10 3 3 3" xfId="3337"/>
    <cellStyle name="Обычный 2 10 3 3 3 2" xfId="3338"/>
    <cellStyle name="Обычный 2 10 3 3 4" xfId="3339"/>
    <cellStyle name="Обычный 2 10 3 3 5" xfId="2359"/>
    <cellStyle name="Обычный 2 10 3 4" xfId="779"/>
    <cellStyle name="Обычный 2 10 3 4 2" xfId="1748"/>
    <cellStyle name="Обычный 2 10 3 4 2 2" xfId="3341"/>
    <cellStyle name="Обычный 2 10 3 4 2 3" xfId="3340"/>
    <cellStyle name="Обычный 2 10 3 4 3" xfId="3342"/>
    <cellStyle name="Обычный 2 10 3 4 3 2" xfId="3343"/>
    <cellStyle name="Обычный 2 10 3 4 4" xfId="3344"/>
    <cellStyle name="Обычный 2 10 3 4 5" xfId="2696"/>
    <cellStyle name="Обычный 2 10 3 5" xfId="780"/>
    <cellStyle name="Обычный 2 10 3 5 2" xfId="3346"/>
    <cellStyle name="Обычный 2 10 3 5 2 2" xfId="3347"/>
    <cellStyle name="Обычный 2 10 3 5 3" xfId="3348"/>
    <cellStyle name="Обычный 2 10 3 5 3 2" xfId="3349"/>
    <cellStyle name="Обычный 2 10 3 5 4" xfId="3350"/>
    <cellStyle name="Обычный 2 10 3 5 5" xfId="3345"/>
    <cellStyle name="Обычный 2 10 3 6" xfId="3351"/>
    <cellStyle name="Обычный 2 10 3 6 2" xfId="3352"/>
    <cellStyle name="Обычный 2 10 3 7" xfId="3353"/>
    <cellStyle name="Обычный 2 10 3 8" xfId="2100"/>
    <cellStyle name="Обычный 2 10 4" xfId="3354"/>
    <cellStyle name="Обычный 2 10 4 10" xfId="3355"/>
    <cellStyle name="Обычный 2 10 4 2" xfId="3356"/>
    <cellStyle name="Обычный 2 10 4 2 2" xfId="3357"/>
    <cellStyle name="Обычный 2 10 4 2 2 2" xfId="3358"/>
    <cellStyle name="Обычный 2 10 4 2 3" xfId="3359"/>
    <cellStyle name="Обычный 2 10 4 2 3 2" xfId="3360"/>
    <cellStyle name="Обычный 2 10 4 2 4" xfId="3361"/>
    <cellStyle name="Обычный 2 10 4 3" xfId="3362"/>
    <cellStyle name="Обычный 2 10 4 3 2" xfId="3363"/>
    <cellStyle name="Обычный 2 10 4 3 2 2" xfId="3364"/>
    <cellStyle name="Обычный 2 10 4 3 3" xfId="3365"/>
    <cellStyle name="Обычный 2 10 4 3 3 2" xfId="3366"/>
    <cellStyle name="Обычный 2 10 4 3 4" xfId="3367"/>
    <cellStyle name="Обычный 2 10 4 4" xfId="3368"/>
    <cellStyle name="Обычный 2 10 4 4 2" xfId="3369"/>
    <cellStyle name="Обычный 2 10 4 5" xfId="3370"/>
    <cellStyle name="Обычный 2 10 4 5 2" xfId="3371"/>
    <cellStyle name="Обычный 2 10 4 6" xfId="3372"/>
    <cellStyle name="Обычный 2 10 4 7" xfId="3373"/>
    <cellStyle name="Обычный 2 10 4 8" xfId="3374"/>
    <cellStyle name="Обычный 2 10 4 9" xfId="3375"/>
    <cellStyle name="Обычный 2 10 5" xfId="3376"/>
    <cellStyle name="Обычный 2 10 5 2" xfId="3377"/>
    <cellStyle name="Обычный 2 10 5 2 10" xfId="3378"/>
    <cellStyle name="Обычный 2 10 5 2 11" xfId="3379"/>
    <cellStyle name="Обычный 2 10 5 2 12" xfId="3380"/>
    <cellStyle name="Обычный 2 10 5 2 13" xfId="3381"/>
    <cellStyle name="Обычный 2 10 5 2 14" xfId="3382"/>
    <cellStyle name="Обычный 2 10 5 2 14 2" xfId="3383"/>
    <cellStyle name="Обычный 2 10 5 2 14 2 2" xfId="3384"/>
    <cellStyle name="Обычный 2 10 5 2 15" xfId="3385"/>
    <cellStyle name="Обычный 2 10 5 2 2" xfId="3386"/>
    <cellStyle name="Обычный 2 10 5 2 2 2" xfId="3387"/>
    <cellStyle name="Обычный 2 10 5 2 2 2 2" xfId="3388"/>
    <cellStyle name="Обычный 2 10 5 2 2 3" xfId="3389"/>
    <cellStyle name="Обычный 2 10 5 2 2 3 2" xfId="3390"/>
    <cellStyle name="Обычный 2 10 5 2 2 4" xfId="3391"/>
    <cellStyle name="Обычный 2 10 5 2 2 4 2" xfId="3392"/>
    <cellStyle name="Обычный 2 10 5 2 2 5" xfId="3393"/>
    <cellStyle name="Обычный 2 10 5 2 3" xfId="3394"/>
    <cellStyle name="Обычный 2 10 5 2 3 2" xfId="3395"/>
    <cellStyle name="Обычный 2 10 5 2 4" xfId="3396"/>
    <cellStyle name="Обычный 2 10 5 2 4 2" xfId="3397"/>
    <cellStyle name="Обычный 2 10 5 2 5" xfId="3398"/>
    <cellStyle name="Обычный 2 10 5 2 5 2" xfId="3399"/>
    <cellStyle name="Обычный 2 10 5 2 5 3" xfId="3400"/>
    <cellStyle name="Обычный 2 10 5 2 5 4" xfId="3401"/>
    <cellStyle name="Обычный 2 10 5 2 5 5" xfId="3402"/>
    <cellStyle name="Обычный 2 10 5 2 5 6" xfId="3403"/>
    <cellStyle name="Обычный 2 10 5 2 5 7" xfId="3404"/>
    <cellStyle name="Обычный 2 10 5 2 5 8" xfId="3405"/>
    <cellStyle name="Обычный 2 10 5 2 6" xfId="3406"/>
    <cellStyle name="Обычный 2 10 5 2 7" xfId="3407"/>
    <cellStyle name="Обычный 2 10 5 2 8" xfId="3408"/>
    <cellStyle name="Обычный 2 10 5 2 9" xfId="3409"/>
    <cellStyle name="Обычный 2 10 5 3" xfId="3410"/>
    <cellStyle name="Обычный 2 10 5 3 2" xfId="3411"/>
    <cellStyle name="Обычный 2 10 5 3 2 2" xfId="3412"/>
    <cellStyle name="Обычный 2 10 5 3 3" xfId="3413"/>
    <cellStyle name="Обычный 2 10 5 4" xfId="3414"/>
    <cellStyle name="Обычный 2 10 5 4 2" xfId="3415"/>
    <cellStyle name="Обычный 2 10 5 5" xfId="3416"/>
    <cellStyle name="Обычный 2 10 5 5 2" xfId="3417"/>
    <cellStyle name="Обычный 2 10 5 6" xfId="3418"/>
    <cellStyle name="Обычный 2 10 5 6 2" xfId="3419"/>
    <cellStyle name="Обычный 2 10 5 7" xfId="3420"/>
    <cellStyle name="Обычный 2 10 5 7 2" xfId="3421"/>
    <cellStyle name="Обычный 2 10 5 8" xfId="3422"/>
    <cellStyle name="Обычный 2 10 6" xfId="3423"/>
    <cellStyle name="Обычный 2 10 6 2" xfId="3424"/>
    <cellStyle name="Обычный 2 10 6 2 2" xfId="3425"/>
    <cellStyle name="Обычный 2 10 6 3" xfId="3426"/>
    <cellStyle name="Обычный 2 10 6 3 2" xfId="3427"/>
    <cellStyle name="Обычный 2 10 6 4" xfId="3428"/>
    <cellStyle name="Обычный 2 10 7" xfId="3429"/>
    <cellStyle name="Обычный 2 10 7 2" xfId="3430"/>
    <cellStyle name="Обычный 2 10 7 2 2" xfId="3431"/>
    <cellStyle name="Обычный 2 10 7 3" xfId="3432"/>
    <cellStyle name="Обычный 2 10 8" xfId="3433"/>
    <cellStyle name="Обычный 2 10 8 2" xfId="3434"/>
    <cellStyle name="Обычный 2 10 8 2 2" xfId="3435"/>
    <cellStyle name="Обычный 2 10 8 2 2 2" xfId="3436"/>
    <cellStyle name="Обычный 2 10 8 2 3" xfId="3437"/>
    <cellStyle name="Обычный 2 10 8 3" xfId="3438"/>
    <cellStyle name="Обычный 2 10 8 3 2" xfId="3439"/>
    <cellStyle name="Обычный 2 10 8 3 2 2" xfId="3440"/>
    <cellStyle name="Обычный 2 10 8 3 3" xfId="3441"/>
    <cellStyle name="Обычный 2 10 8 4" xfId="3442"/>
    <cellStyle name="Обычный 2 10 8 4 2" xfId="3443"/>
    <cellStyle name="Обычный 2 10 8 5" xfId="3444"/>
    <cellStyle name="Обычный 2 10 8 5 2" xfId="3445"/>
    <cellStyle name="Обычный 2 10 8 6" xfId="3446"/>
    <cellStyle name="Обычный 2 10 8 6 2" xfId="3447"/>
    <cellStyle name="Обычный 2 10 8 6 3" xfId="3448"/>
    <cellStyle name="Обычный 2 10 8 7" xfId="3449"/>
    <cellStyle name="Обычный 2 10 8 7 2" xfId="3450"/>
    <cellStyle name="Обычный 2 10 8 7 3" xfId="3451"/>
    <cellStyle name="Обычный 2 10 8 8" xfId="3452"/>
    <cellStyle name="Обычный 2 10 8 9" xfId="3453"/>
    <cellStyle name="Обычный 2 10 9" xfId="3454"/>
    <cellStyle name="Обычный 2 10 9 2" xfId="3455"/>
    <cellStyle name="Обычный 2 10 9 2 2" xfId="3456"/>
    <cellStyle name="Обычный 2 10 9 3" xfId="3457"/>
    <cellStyle name="Обычный 2 10 9 3 2" xfId="3458"/>
    <cellStyle name="Обычный 2 10 9 4" xfId="3459"/>
    <cellStyle name="Обычный 2 10 9 4 2" xfId="3460"/>
    <cellStyle name="Обычный 2 10 9 5" xfId="3461"/>
    <cellStyle name="Обычный 2 10 9 5 2" xfId="3462"/>
    <cellStyle name="Обычный 2 10 9 5 3" xfId="3463"/>
    <cellStyle name="Обычный 2 10 9 6" xfId="3464"/>
    <cellStyle name="Обычный 2 10 9 7" xfId="3465"/>
    <cellStyle name="Обычный 2 10 9 8" xfId="3466"/>
    <cellStyle name="Обычный 2 11" xfId="29"/>
    <cellStyle name="Обычный 2 11 2" xfId="30"/>
    <cellStyle name="Обычный 2 11 2 2" xfId="284"/>
    <cellStyle name="Обычный 2 11 2 2 2" xfId="560"/>
    <cellStyle name="Обычный 2 11 2 2 2 2" xfId="781"/>
    <cellStyle name="Обычный 2 11 2 2 2 2 2" xfId="6634"/>
    <cellStyle name="Обычный 2 11 2 2 2 3" xfId="2477"/>
    <cellStyle name="Обычный 2 11 2 2 3" xfId="782"/>
    <cellStyle name="Обычный 2 11 2 2 3 2" xfId="1749"/>
    <cellStyle name="Обычный 2 11 2 2 3 2 2" xfId="6635"/>
    <cellStyle name="Обычный 2 11 2 2 3 3" xfId="2697"/>
    <cellStyle name="Обычный 2 11 2 2 4" xfId="783"/>
    <cellStyle name="Обычный 2 11 2 2 4 2" xfId="6633"/>
    <cellStyle name="Обычный 2 11 2 2 5" xfId="2103"/>
    <cellStyle name="Обычный 2 11 2 3" xfId="401"/>
    <cellStyle name="Обычный 2 11 2 3 2" xfId="784"/>
    <cellStyle name="Обычный 2 11 2 3 2 2" xfId="6636"/>
    <cellStyle name="Обычный 2 11 2 3 3" xfId="2360"/>
    <cellStyle name="Обычный 2 11 2 4" xfId="785"/>
    <cellStyle name="Обычный 2 11 2 4 2" xfId="1750"/>
    <cellStyle name="Обычный 2 11 2 4 2 2" xfId="6637"/>
    <cellStyle name="Обычный 2 11 2 4 3" xfId="2698"/>
    <cellStyle name="Обычный 2 11 2 5" xfId="786"/>
    <cellStyle name="Обычный 2 11 2 5 2" xfId="6632"/>
    <cellStyle name="Обычный 2 11 2 6" xfId="2102"/>
    <cellStyle name="Обычный 2 11 3" xfId="3467"/>
    <cellStyle name="Обычный 2 12" xfId="31"/>
    <cellStyle name="Обычный 2 12 2" xfId="32"/>
    <cellStyle name="Обычный 2 12 2 2" xfId="3468"/>
    <cellStyle name="Обычный 2 12 2 3" xfId="3469"/>
    <cellStyle name="Обычный 2 12 3" xfId="3470"/>
    <cellStyle name="Обычный 2 12 4" xfId="3471"/>
    <cellStyle name="Обычный 2 12 4 2" xfId="3472"/>
    <cellStyle name="Обычный 2 12 4 3" xfId="3473"/>
    <cellStyle name="Обычный 2 12 4 4" xfId="3474"/>
    <cellStyle name="Обычный 2 12 5" xfId="3475"/>
    <cellStyle name="Обычный 2 12 5 2" xfId="3476"/>
    <cellStyle name="Обычный 2 12 5 2 2" xfId="3477"/>
    <cellStyle name="Обычный 2 12 5 3" xfId="3478"/>
    <cellStyle name="Обычный 2 12 5 4" xfId="3479"/>
    <cellStyle name="Обычный 2 12 6" xfId="3480"/>
    <cellStyle name="Обычный 2 12 6 2" xfId="3481"/>
    <cellStyle name="Обычный 2 13" xfId="33"/>
    <cellStyle name="Обычный 2 13 2" xfId="34"/>
    <cellStyle name="Обычный 2 13 2 2" xfId="285"/>
    <cellStyle name="Обычный 2 13 2 2 2" xfId="561"/>
    <cellStyle name="Обычный 2 13 2 2 2 2" xfId="787"/>
    <cellStyle name="Обычный 2 13 2 2 2 2 2" xfId="6640"/>
    <cellStyle name="Обычный 2 13 2 2 2 3" xfId="2478"/>
    <cellStyle name="Обычный 2 13 2 2 3" xfId="788"/>
    <cellStyle name="Обычный 2 13 2 2 3 2" xfId="1751"/>
    <cellStyle name="Обычный 2 13 2 2 3 2 2" xfId="6641"/>
    <cellStyle name="Обычный 2 13 2 2 3 3" xfId="2699"/>
    <cellStyle name="Обычный 2 13 2 2 4" xfId="789"/>
    <cellStyle name="Обычный 2 13 2 2 4 2" xfId="6639"/>
    <cellStyle name="Обычный 2 13 2 2 5" xfId="2105"/>
    <cellStyle name="Обычный 2 13 2 3" xfId="402"/>
    <cellStyle name="Обычный 2 13 2 3 2" xfId="790"/>
    <cellStyle name="Обычный 2 13 2 3 2 2" xfId="6642"/>
    <cellStyle name="Обычный 2 13 2 3 3" xfId="2361"/>
    <cellStyle name="Обычный 2 13 2 4" xfId="791"/>
    <cellStyle name="Обычный 2 13 2 4 2" xfId="1752"/>
    <cellStyle name="Обычный 2 13 2 4 2 2" xfId="6643"/>
    <cellStyle name="Обычный 2 13 2 4 3" xfId="2700"/>
    <cellStyle name="Обычный 2 13 2 5" xfId="792"/>
    <cellStyle name="Обычный 2 13 2 5 2" xfId="6638"/>
    <cellStyle name="Обычный 2 13 2 6" xfId="2104"/>
    <cellStyle name="Обычный 2 13 3" xfId="3482"/>
    <cellStyle name="Обычный 2 13 3 2" xfId="3483"/>
    <cellStyle name="Обычный 2 13 4" xfId="3484"/>
    <cellStyle name="Обычный 2 13 4 2" xfId="3485"/>
    <cellStyle name="Обычный 2 13 5" xfId="3486"/>
    <cellStyle name="Обычный 2 13 5 2" xfId="3487"/>
    <cellStyle name="Обычный 2 13 6" xfId="3488"/>
    <cellStyle name="Обычный 2 13 7" xfId="3489"/>
    <cellStyle name="Обычный 2 14" xfId="35"/>
    <cellStyle name="Обычный 2 14 10" xfId="3490"/>
    <cellStyle name="Обычный 2 14 10 2" xfId="3491"/>
    <cellStyle name="Обычный 2 14 10 2 2" xfId="3492"/>
    <cellStyle name="Обычный 2 14 10 3" xfId="3493"/>
    <cellStyle name="Обычный 2 14 11" xfId="3494"/>
    <cellStyle name="Обычный 2 14 11 2" xfId="3495"/>
    <cellStyle name="Обычный 2 14 12" xfId="3496"/>
    <cellStyle name="Обычный 2 14 12 2" xfId="3497"/>
    <cellStyle name="Обычный 2 14 13" xfId="3498"/>
    <cellStyle name="Обычный 2 14 13 2" xfId="3499"/>
    <cellStyle name="Обычный 2 14 13 2 2" xfId="3500"/>
    <cellStyle name="Обычный 2 14 13 3" xfId="3501"/>
    <cellStyle name="Обычный 2 14 13 4" xfId="3502"/>
    <cellStyle name="Обычный 2 14 13 4 2" xfId="3503"/>
    <cellStyle name="Обычный 2 14 13 4 3" xfId="3504"/>
    <cellStyle name="Обычный 2 14 13 4 4" xfId="3505"/>
    <cellStyle name="Обычный 2 14 13 5" xfId="3506"/>
    <cellStyle name="Обычный 2 14 13 6" xfId="3507"/>
    <cellStyle name="Обычный 2 14 13 7" xfId="3508"/>
    <cellStyle name="Обычный 2 14 14" xfId="3509"/>
    <cellStyle name="Обычный 2 14 14 2" xfId="3510"/>
    <cellStyle name="Обычный 2 14 15" xfId="3511"/>
    <cellStyle name="Обычный 2 14 15 2" xfId="3512"/>
    <cellStyle name="Обычный 2 14 16" xfId="3513"/>
    <cellStyle name="Обычный 2 14 16 2" xfId="3514"/>
    <cellStyle name="Обычный 2 14 16 2 2" xfId="3515"/>
    <cellStyle name="Обычный 2 14 17" xfId="3516"/>
    <cellStyle name="Обычный 2 14 17 2" xfId="3517"/>
    <cellStyle name="Обычный 2 14 18" xfId="3518"/>
    <cellStyle name="Обычный 2 14 19" xfId="3519"/>
    <cellStyle name="Обычный 2 14 2" xfId="3520"/>
    <cellStyle name="Обычный 2 14 2 2" xfId="3521"/>
    <cellStyle name="Обычный 2 14 2 2 2" xfId="3522"/>
    <cellStyle name="Обычный 2 14 2 3" xfId="3523"/>
    <cellStyle name="Обычный 2 14 2 3 2" xfId="3524"/>
    <cellStyle name="Обычный 2 14 2 4" xfId="3525"/>
    <cellStyle name="Обычный 2 14 20" xfId="3526"/>
    <cellStyle name="Обычный 2 14 20 2" xfId="3527"/>
    <cellStyle name="Обычный 2 14 21" xfId="3528"/>
    <cellStyle name="Обычный 2 14 22" xfId="3529"/>
    <cellStyle name="Обычный 2 14 23" xfId="3530"/>
    <cellStyle name="Обычный 2 14 3" xfId="3531"/>
    <cellStyle name="Обычный 2 14 3 2" xfId="3532"/>
    <cellStyle name="Обычный 2 14 3 2 2" xfId="3533"/>
    <cellStyle name="Обычный 2 14 3 2 2 2" xfId="3534"/>
    <cellStyle name="Обычный 2 14 3 2 3" xfId="3535"/>
    <cellStyle name="Обычный 2 14 3 3" xfId="3536"/>
    <cellStyle name="Обычный 2 14 3 3 2" xfId="3537"/>
    <cellStyle name="Обычный 2 14 3 4" xfId="3538"/>
    <cellStyle name="Обычный 2 14 3 4 2" xfId="3539"/>
    <cellStyle name="Обычный 2 14 3 5" xfId="3540"/>
    <cellStyle name="Обычный 2 14 3 5 2" xfId="3541"/>
    <cellStyle name="Обычный 2 14 3 6" xfId="3542"/>
    <cellStyle name="Обычный 2 14 4" xfId="3543"/>
    <cellStyle name="Обычный 2 14 4 2" xfId="3544"/>
    <cellStyle name="Обычный 2 14 4 2 2" xfId="3545"/>
    <cellStyle name="Обычный 2 14 4 3" xfId="3546"/>
    <cellStyle name="Обычный 2 14 5" xfId="3547"/>
    <cellStyle name="Обычный 2 14 5 2" xfId="3548"/>
    <cellStyle name="Обычный 2 14 5 2 2" xfId="3549"/>
    <cellStyle name="Обычный 2 14 5 2 2 2" xfId="3550"/>
    <cellStyle name="Обычный 2 14 5 2 3" xfId="3551"/>
    <cellStyle name="Обычный 2 14 5 3" xfId="3552"/>
    <cellStyle name="Обычный 2 14 5 3 2" xfId="3553"/>
    <cellStyle name="Обычный 2 14 5 4" xfId="3554"/>
    <cellStyle name="Обычный 2 14 6" xfId="3555"/>
    <cellStyle name="Обычный 2 14 6 2" xfId="3556"/>
    <cellStyle name="Обычный 2 14 6 2 2" xfId="3557"/>
    <cellStyle name="Обычный 2 14 6 3" xfId="3558"/>
    <cellStyle name="Обычный 2 14 7" xfId="3559"/>
    <cellStyle name="Обычный 2 14 7 2" xfId="3560"/>
    <cellStyle name="Обычный 2 14 7 2 2" xfId="3561"/>
    <cellStyle name="Обычный 2 14 7 3" xfId="3562"/>
    <cellStyle name="Обычный 2 14 7 3 2" xfId="3563"/>
    <cellStyle name="Обычный 2 14 8" xfId="3564"/>
    <cellStyle name="Обычный 2 14 8 2" xfId="3565"/>
    <cellStyle name="Обычный 2 14 8 2 2" xfId="3566"/>
    <cellStyle name="Обычный 2 14 8 3" xfId="3567"/>
    <cellStyle name="Обычный 2 14 9" xfId="3568"/>
    <cellStyle name="Обычный 2 14 9 2" xfId="3569"/>
    <cellStyle name="Обычный 2 15" xfId="36"/>
    <cellStyle name="Обычный 2 15 2" xfId="3570"/>
    <cellStyle name="Обычный 2 15 2 2" xfId="3571"/>
    <cellStyle name="Обычный 2 15 2 2 2" xfId="3572"/>
    <cellStyle name="Обычный 2 15 2 3" xfId="3573"/>
    <cellStyle name="Обычный 2 15 2 3 2" xfId="3574"/>
    <cellStyle name="Обычный 2 15 2 4" xfId="3575"/>
    <cellStyle name="Обычный 2 15 2 4 2" xfId="3576"/>
    <cellStyle name="Обычный 2 15 2 4 2 2" xfId="3577"/>
    <cellStyle name="Обычный 2 15 2 5" xfId="3578"/>
    <cellStyle name="Обычный 2 15 3" xfId="3579"/>
    <cellStyle name="Обычный 2 15 3 2" xfId="3580"/>
    <cellStyle name="Обычный 2 15 3 2 2" xfId="3581"/>
    <cellStyle name="Обычный 2 15 3 3" xfId="3582"/>
    <cellStyle name="Обычный 2 15 4" xfId="3583"/>
    <cellStyle name="Обычный 2 16" xfId="37"/>
    <cellStyle name="Обычный 2 16 2" xfId="3584"/>
    <cellStyle name="Обычный 2 16 2 2" xfId="3585"/>
    <cellStyle name="Обычный 2 16 2 2 2" xfId="3586"/>
    <cellStyle name="Обычный 2 16 2 3" xfId="3587"/>
    <cellStyle name="Обычный 2 16 3" xfId="3588"/>
    <cellStyle name="Обычный 2 16 3 2" xfId="3589"/>
    <cellStyle name="Обычный 2 16 4" xfId="3590"/>
    <cellStyle name="Обычный 2 16 4 2" xfId="3591"/>
    <cellStyle name="Обычный 2 16 5" xfId="3592"/>
    <cellStyle name="Обычный 2 17" xfId="38"/>
    <cellStyle name="Обычный 2 17 2" xfId="3593"/>
    <cellStyle name="Обычный 2 17 2 2" xfId="3594"/>
    <cellStyle name="Обычный 2 17 3" xfId="3595"/>
    <cellStyle name="Обычный 2 17 3 2" xfId="3596"/>
    <cellStyle name="Обычный 2 17 4" xfId="3597"/>
    <cellStyle name="Обычный 2 18" xfId="39"/>
    <cellStyle name="Обычный 2 18 2" xfId="3598"/>
    <cellStyle name="Обычный 2 18 2 2" xfId="3599"/>
    <cellStyle name="Обычный 2 18 3" xfId="3600"/>
    <cellStyle name="Обычный 2 19" xfId="40"/>
    <cellStyle name="Обычный 2 19 2" xfId="3601"/>
    <cellStyle name="Обычный 2 19 2 2" xfId="3602"/>
    <cellStyle name="Обычный 2 19 3" xfId="3603"/>
    <cellStyle name="Обычный 2 19 3 2" xfId="3604"/>
    <cellStyle name="Обычный 2 19 4" xfId="3605"/>
    <cellStyle name="Обычный 2 2" xfId="41"/>
    <cellStyle name="Обычный 2 2 2" xfId="42"/>
    <cellStyle name="Обычный 2 2 2 10" xfId="3606"/>
    <cellStyle name="Обычный 2 2 2 10 2" xfId="3607"/>
    <cellStyle name="Обычный 2 2 2 10 2 2" xfId="3608"/>
    <cellStyle name="Обычный 2 2 2 10 3" xfId="3609"/>
    <cellStyle name="Обычный 2 2 2 10 3 2" xfId="3610"/>
    <cellStyle name="Обычный 2 2 2 10 4" xfId="3611"/>
    <cellStyle name="Обычный 2 2 2 10 4 2" xfId="3612"/>
    <cellStyle name="Обычный 2 2 2 11" xfId="3613"/>
    <cellStyle name="Обычный 2 2 2 11 2" xfId="3614"/>
    <cellStyle name="Обычный 2 2 2 11 2 2" xfId="3615"/>
    <cellStyle name="Обычный 2 2 2 11 3" xfId="3616"/>
    <cellStyle name="Обычный 2 2 2 11 3 2" xfId="3617"/>
    <cellStyle name="Обычный 2 2 2 11 4" xfId="3618"/>
    <cellStyle name="Обычный 2 2 2 12" xfId="3619"/>
    <cellStyle name="Обычный 2 2 2 12 2" xfId="3620"/>
    <cellStyle name="Обычный 2 2 2 12 2 2" xfId="3621"/>
    <cellStyle name="Обычный 2 2 2 12 2 2 2" xfId="3622"/>
    <cellStyle name="Обычный 2 2 2 12 2 3" xfId="3623"/>
    <cellStyle name="Обычный 2 2 2 12 3" xfId="3624"/>
    <cellStyle name="Обычный 2 2 2 12 3 2" xfId="3625"/>
    <cellStyle name="Обычный 2 2 2 12 4" xfId="3626"/>
    <cellStyle name="Обычный 2 2 2 12 4 2" xfId="3627"/>
    <cellStyle name="Обычный 2 2 2 12 5" xfId="3628"/>
    <cellStyle name="Обычный 2 2 2 12 5 2" xfId="3629"/>
    <cellStyle name="Обычный 2 2 2 12 6" xfId="3630"/>
    <cellStyle name="Обычный 2 2 2 13" xfId="3631"/>
    <cellStyle name="Обычный 2 2 2 13 2" xfId="3632"/>
    <cellStyle name="Обычный 2 2 2 14" xfId="3633"/>
    <cellStyle name="Обычный 2 2 2 15" xfId="3634"/>
    <cellStyle name="Обычный 2 2 2 15 2" xfId="3635"/>
    <cellStyle name="Обычный 2 2 2 16" xfId="3636"/>
    <cellStyle name="Обычный 2 2 2 16 2" xfId="3637"/>
    <cellStyle name="Обычный 2 2 2 17" xfId="3638"/>
    <cellStyle name="Обычный 2 2 2 17 2" xfId="3639"/>
    <cellStyle name="Обычный 2 2 2 18" xfId="3640"/>
    <cellStyle name="Обычный 2 2 2 2" xfId="43"/>
    <cellStyle name="Обычный 2 2 2 2 10" xfId="3641"/>
    <cellStyle name="Обычный 2 2 2 2 10 2" xfId="3642"/>
    <cellStyle name="Обычный 2 2 2 2 10 2 2" xfId="3643"/>
    <cellStyle name="Обычный 2 2 2 2 10 3" xfId="3644"/>
    <cellStyle name="Обычный 2 2 2 2 11" xfId="3645"/>
    <cellStyle name="Обычный 2 2 2 2 11 2" xfId="3646"/>
    <cellStyle name="Обычный 2 2 2 2 11 3" xfId="3647"/>
    <cellStyle name="Обычный 2 2 2 2 12" xfId="3648"/>
    <cellStyle name="Обычный 2 2 2 2 13" xfId="2106"/>
    <cellStyle name="Обычный 2 2 2 2 2" xfId="44"/>
    <cellStyle name="Обычный 2 2 2 2 2 10" xfId="2107"/>
    <cellStyle name="Обычный 2 2 2 2 2 2" xfId="286"/>
    <cellStyle name="Обычный 2 2 2 2 2 2 2" xfId="562"/>
    <cellStyle name="Обычный 2 2 2 2 2 2 2 2" xfId="793"/>
    <cellStyle name="Обычный 2 2 2 2 2 2 2 2 2" xfId="3649"/>
    <cellStyle name="Обычный 2 2 2 2 2 2 2 3" xfId="2479"/>
    <cellStyle name="Обычный 2 2 2 2 2 2 3" xfId="794"/>
    <cellStyle name="Обычный 2 2 2 2 2 2 3 2" xfId="1753"/>
    <cellStyle name="Обычный 2 2 2 2 2 2 3 2 2" xfId="3651"/>
    <cellStyle name="Обычный 2 2 2 2 2 2 3 2 3" xfId="3650"/>
    <cellStyle name="Обычный 2 2 2 2 2 2 3 3" xfId="3652"/>
    <cellStyle name="Обычный 2 2 2 2 2 2 3 4" xfId="2701"/>
    <cellStyle name="Обычный 2 2 2 2 2 2 4" xfId="795"/>
    <cellStyle name="Обычный 2 2 2 2 2 2 4 2" xfId="3653"/>
    <cellStyle name="Обычный 2 2 2 2 2 2 5" xfId="2108"/>
    <cellStyle name="Обычный 2 2 2 2 2 3" xfId="404"/>
    <cellStyle name="Обычный 2 2 2 2 2 3 10" xfId="3654"/>
    <cellStyle name="Обычный 2 2 2 2 2 3 11" xfId="3655"/>
    <cellStyle name="Обычный 2 2 2 2 2 3 12" xfId="2363"/>
    <cellStyle name="Обычный 2 2 2 2 2 3 2" xfId="796"/>
    <cellStyle name="Обычный 2 2 2 2 2 3 2 2" xfId="3657"/>
    <cellStyle name="Обычный 2 2 2 2 2 3 2 3" xfId="3658"/>
    <cellStyle name="Обычный 2 2 2 2 2 3 2 4" xfId="3656"/>
    <cellStyle name="Обычный 2 2 2 2 2 3 3" xfId="3659"/>
    <cellStyle name="Обычный 2 2 2 2 2 3 3 2" xfId="3660"/>
    <cellStyle name="Обычный 2 2 2 2 2 3 4" xfId="3661"/>
    <cellStyle name="Обычный 2 2 2 2 2 3 4 2" xfId="3662"/>
    <cellStyle name="Обычный 2 2 2 2 2 3 4 2 2" xfId="3663"/>
    <cellStyle name="Обычный 2 2 2 2 2 3 4 3" xfId="3664"/>
    <cellStyle name="Обычный 2 2 2 2 2 3 5" xfId="3665"/>
    <cellStyle name="Обычный 2 2 2 2 2 3 5 2" xfId="3666"/>
    <cellStyle name="Обычный 2 2 2 2 2 3 6" xfId="3667"/>
    <cellStyle name="Обычный 2 2 2 2 2 3 6 2" xfId="3668"/>
    <cellStyle name="Обычный 2 2 2 2 2 3 7" xfId="3669"/>
    <cellStyle name="Обычный 2 2 2 2 2 3 7 2" xfId="3670"/>
    <cellStyle name="Обычный 2 2 2 2 2 3 8" xfId="3671"/>
    <cellStyle name="Обычный 2 2 2 2 2 3 8 2" xfId="3672"/>
    <cellStyle name="Обычный 2 2 2 2 2 3 9" xfId="3673"/>
    <cellStyle name="Обычный 2 2 2 2 2 4" xfId="797"/>
    <cellStyle name="Обычный 2 2 2 2 2 4 2" xfId="1754"/>
    <cellStyle name="Обычный 2 2 2 2 2 4 2 2" xfId="3675"/>
    <cellStyle name="Обычный 2 2 2 2 2 4 2 2 2" xfId="3676"/>
    <cellStyle name="Обычный 2 2 2 2 2 4 2 3" xfId="3677"/>
    <cellStyle name="Обычный 2 2 2 2 2 4 2 4" xfId="3674"/>
    <cellStyle name="Обычный 2 2 2 2 2 4 3" xfId="3678"/>
    <cellStyle name="Обычный 2 2 2 2 2 4 4" xfId="2702"/>
    <cellStyle name="Обычный 2 2 2 2 2 5" xfId="798"/>
    <cellStyle name="Обычный 2 2 2 2 2 5 2" xfId="3680"/>
    <cellStyle name="Обычный 2 2 2 2 2 5 2 2" xfId="3681"/>
    <cellStyle name="Обычный 2 2 2 2 2 5 2 2 2" xfId="3682"/>
    <cellStyle name="Обычный 2 2 2 2 2 5 2 2 3" xfId="3683"/>
    <cellStyle name="Обычный 2 2 2 2 2 5 2 3" xfId="3684"/>
    <cellStyle name="Обычный 2 2 2 2 2 5 3" xfId="3685"/>
    <cellStyle name="Обычный 2 2 2 2 2 5 4" xfId="3679"/>
    <cellStyle name="Обычный 2 2 2 2 2 6" xfId="3686"/>
    <cellStyle name="Обычный 2 2 2 2 2 6 2" xfId="3687"/>
    <cellStyle name="Обычный 2 2 2 2 2 7" xfId="3688"/>
    <cellStyle name="Обычный 2 2 2 2 2 7 2" xfId="3689"/>
    <cellStyle name="Обычный 2 2 2 2 2 7 2 2" xfId="3690"/>
    <cellStyle name="Обычный 2 2 2 2 2 7 3" xfId="3691"/>
    <cellStyle name="Обычный 2 2 2 2 2 8" xfId="3692"/>
    <cellStyle name="Обычный 2 2 2 2 2 8 2" xfId="3693"/>
    <cellStyle name="Обычный 2 2 2 2 2 9" xfId="3694"/>
    <cellStyle name="Обычный 2 2 2 2 3" xfId="45"/>
    <cellStyle name="Обычный 2 2 2 2 3 2" xfId="287"/>
    <cellStyle name="Обычный 2 2 2 2 3 2 2" xfId="563"/>
    <cellStyle name="Обычный 2 2 2 2 3 2 2 2" xfId="799"/>
    <cellStyle name="Обычный 2 2 2 2 3 2 2 2 2" xfId="3696"/>
    <cellStyle name="Обычный 2 2 2 2 3 2 2 2 3" xfId="3695"/>
    <cellStyle name="Обычный 2 2 2 2 3 2 2 3" xfId="3697"/>
    <cellStyle name="Обычный 2 2 2 2 3 2 2 3 2" xfId="3698"/>
    <cellStyle name="Обычный 2 2 2 2 3 2 2 3 2 2" xfId="3699"/>
    <cellStyle name="Обычный 2 2 2 2 3 2 2 3 3" xfId="3700"/>
    <cellStyle name="Обычный 2 2 2 2 3 2 2 4" xfId="3701"/>
    <cellStyle name="Обычный 2 2 2 2 3 2 2 4 2" xfId="3702"/>
    <cellStyle name="Обычный 2 2 2 2 3 2 2 5" xfId="3703"/>
    <cellStyle name="Обычный 2 2 2 2 3 2 2 5 2" xfId="3704"/>
    <cellStyle name="Обычный 2 2 2 2 3 2 2 6" xfId="3705"/>
    <cellStyle name="Обычный 2 2 2 2 3 2 2 6 2" xfId="3706"/>
    <cellStyle name="Обычный 2 2 2 2 3 2 2 7" xfId="3707"/>
    <cellStyle name="Обычный 2 2 2 2 3 2 2 8" xfId="3708"/>
    <cellStyle name="Обычный 2 2 2 2 3 2 2 8 2" xfId="3709"/>
    <cellStyle name="Обычный 2 2 2 2 3 2 2 9" xfId="2480"/>
    <cellStyle name="Обычный 2 2 2 2 3 2 3" xfId="800"/>
    <cellStyle name="Обычный 2 2 2 2 3 2 3 2" xfId="1755"/>
    <cellStyle name="Обычный 2 2 2 2 3 2 3 2 2" xfId="6646"/>
    <cellStyle name="Обычный 2 2 2 2 3 2 3 3" xfId="2703"/>
    <cellStyle name="Обычный 2 2 2 2 3 2 4" xfId="801"/>
    <cellStyle name="Обычный 2 2 2 2 3 2 4 2" xfId="6645"/>
    <cellStyle name="Обычный 2 2 2 2 3 2 5" xfId="2110"/>
    <cellStyle name="Обычный 2 2 2 2 3 3" xfId="405"/>
    <cellStyle name="Обычный 2 2 2 2 3 3 2" xfId="802"/>
    <cellStyle name="Обычный 2 2 2 2 3 3 2 2" xfId="6647"/>
    <cellStyle name="Обычный 2 2 2 2 3 3 3" xfId="2364"/>
    <cellStyle name="Обычный 2 2 2 2 3 4" xfId="803"/>
    <cellStyle name="Обычный 2 2 2 2 3 4 2" xfId="1756"/>
    <cellStyle name="Обычный 2 2 2 2 3 4 2 2" xfId="6648"/>
    <cellStyle name="Обычный 2 2 2 2 3 4 3" xfId="2704"/>
    <cellStyle name="Обычный 2 2 2 2 3 5" xfId="804"/>
    <cellStyle name="Обычный 2 2 2 2 3 5 2" xfId="6644"/>
    <cellStyle name="Обычный 2 2 2 2 3 6" xfId="2109"/>
    <cellStyle name="Обычный 2 2 2 2 4" xfId="46"/>
    <cellStyle name="Обычный 2 2 2 2 4 10" xfId="3710"/>
    <cellStyle name="Обычный 2 2 2 2 4 10 2" xfId="3711"/>
    <cellStyle name="Обычный 2 2 2 2 4 11" xfId="3712"/>
    <cellStyle name="Обычный 2 2 2 2 4 11 2" xfId="3713"/>
    <cellStyle name="Обычный 2 2 2 2 4 12" xfId="3714"/>
    <cellStyle name="Обычный 2 2 2 2 4 12 2" xfId="3715"/>
    <cellStyle name="Обычный 2 2 2 2 4 13" xfId="3716"/>
    <cellStyle name="Обычный 2 2 2 2 4 13 2" xfId="3717"/>
    <cellStyle name="Обычный 2 2 2 2 4 14" xfId="3718"/>
    <cellStyle name="Обычный 2 2 2 2 4 14 2" xfId="3719"/>
    <cellStyle name="Обычный 2 2 2 2 4 14 3" xfId="3720"/>
    <cellStyle name="Обычный 2 2 2 2 4 15" xfId="3721"/>
    <cellStyle name="Обычный 2 2 2 2 4 15 2" xfId="3722"/>
    <cellStyle name="Обычный 2 2 2 2 4 16" xfId="3723"/>
    <cellStyle name="Обычный 2 2 2 2 4 17" xfId="2111"/>
    <cellStyle name="Обычный 2 2 2 2 4 2" xfId="47"/>
    <cellStyle name="Обычный 2 2 2 2 4 2 10" xfId="3724"/>
    <cellStyle name="Обычный 2 2 2 2 4 2 11" xfId="3725"/>
    <cellStyle name="Обычный 2 2 2 2 4 2 12" xfId="2112"/>
    <cellStyle name="Обычный 2 2 2 2 4 2 2" xfId="407"/>
    <cellStyle name="Обычный 2 2 2 2 4 2 2 2" xfId="805"/>
    <cellStyle name="Обычный 2 2 2 2 4 2 2 2 2" xfId="3727"/>
    <cellStyle name="Обычный 2 2 2 2 4 2 2 2 3" xfId="3726"/>
    <cellStyle name="Обычный 2 2 2 2 4 2 2 3" xfId="3728"/>
    <cellStyle name="Обычный 2 2 2 2 4 2 2 3 2" xfId="3729"/>
    <cellStyle name="Обычный 2 2 2 2 4 2 2 4" xfId="3730"/>
    <cellStyle name="Обычный 2 2 2 2 4 2 2 5" xfId="2481"/>
    <cellStyle name="Обычный 2 2 2 2 4 2 3" xfId="806"/>
    <cellStyle name="Обычный 2 2 2 2 4 2 3 2" xfId="1757"/>
    <cellStyle name="Обычный 2 2 2 2 4 2 3 2 2" xfId="3732"/>
    <cellStyle name="Обычный 2 2 2 2 4 2 3 2 2 2" xfId="3733"/>
    <cellStyle name="Обычный 2 2 2 2 4 2 3 2 3" xfId="3734"/>
    <cellStyle name="Обычный 2 2 2 2 4 2 3 2 4" xfId="3731"/>
    <cellStyle name="Обычный 2 2 2 2 4 2 3 3" xfId="3735"/>
    <cellStyle name="Обычный 2 2 2 2 4 2 3 3 2" xfId="3736"/>
    <cellStyle name="Обычный 2 2 2 2 4 2 3 4" xfId="3737"/>
    <cellStyle name="Обычный 2 2 2 2 4 2 3 4 2" xfId="3738"/>
    <cellStyle name="Обычный 2 2 2 2 4 2 3 5" xfId="3739"/>
    <cellStyle name="Обычный 2 2 2 2 4 2 3 5 2" xfId="3740"/>
    <cellStyle name="Обычный 2 2 2 2 4 2 3 6" xfId="3741"/>
    <cellStyle name="Обычный 2 2 2 2 4 2 3 6 2" xfId="3742"/>
    <cellStyle name="Обычный 2 2 2 2 4 2 3 7" xfId="3743"/>
    <cellStyle name="Обычный 2 2 2 2 4 2 3 7 2" xfId="3744"/>
    <cellStyle name="Обычный 2 2 2 2 4 2 3 8" xfId="3745"/>
    <cellStyle name="Обычный 2 2 2 2 4 2 3 9" xfId="2705"/>
    <cellStyle name="Обычный 2 2 2 2 4 2 4" xfId="807"/>
    <cellStyle name="Обычный 2 2 2 2 4 2 4 2" xfId="3747"/>
    <cellStyle name="Обычный 2 2 2 2 4 2 4 2 2" xfId="3748"/>
    <cellStyle name="Обычный 2 2 2 2 4 2 4 3" xfId="3749"/>
    <cellStyle name="Обычный 2 2 2 2 4 2 4 4" xfId="3746"/>
    <cellStyle name="Обычный 2 2 2 2 4 2 5" xfId="3750"/>
    <cellStyle name="Обычный 2 2 2 2 4 2 5 2" xfId="3751"/>
    <cellStyle name="Обычный 2 2 2 2 4 2 6" xfId="3752"/>
    <cellStyle name="Обычный 2 2 2 2 4 2 6 2" xfId="3753"/>
    <cellStyle name="Обычный 2 2 2 2 4 2 6 2 2" xfId="3754"/>
    <cellStyle name="Обычный 2 2 2 2 4 2 6 2 2 2" xfId="3755"/>
    <cellStyle name="Обычный 2 2 2 2 4 2 6 2 2 3" xfId="3756"/>
    <cellStyle name="Обычный 2 2 2 2 4 2 6 2 3" xfId="3757"/>
    <cellStyle name="Обычный 2 2 2 2 4 2 6 3" xfId="3758"/>
    <cellStyle name="Обычный 2 2 2 2 4 2 7" xfId="3759"/>
    <cellStyle name="Обычный 2 2 2 2 4 2 7 2" xfId="3760"/>
    <cellStyle name="Обычный 2 2 2 2 4 2 8" xfId="3761"/>
    <cellStyle name="Обычный 2 2 2 2 4 2 8 2" xfId="3762"/>
    <cellStyle name="Обычный 2 2 2 2 4 2 9" xfId="3763"/>
    <cellStyle name="Обычный 2 2 2 2 4 2 9 2" xfId="3764"/>
    <cellStyle name="Обычный 2 2 2 2 4 2 9 3" xfId="3765"/>
    <cellStyle name="Обычный 2 2 2 2 4 2 9 4" xfId="3766"/>
    <cellStyle name="Обычный 2 2 2 2 4 3" xfId="406"/>
    <cellStyle name="Обычный 2 2 2 2 4 3 2" xfId="808"/>
    <cellStyle name="Обычный 2 2 2 2 4 3 2 2" xfId="3768"/>
    <cellStyle name="Обычный 2 2 2 2 4 3 2 3" xfId="3767"/>
    <cellStyle name="Обычный 2 2 2 2 4 3 3" xfId="3769"/>
    <cellStyle name="Обычный 2 2 2 2 4 3 3 2" xfId="3770"/>
    <cellStyle name="Обычный 2 2 2 2 4 3 3 2 2" xfId="3771"/>
    <cellStyle name="Обычный 2 2 2 2 4 3 3 2 3" xfId="3772"/>
    <cellStyle name="Обычный 2 2 2 2 4 3 3 2 3 2" xfId="3773"/>
    <cellStyle name="Обычный 2 2 2 2 4 3 3 2 3 3" xfId="3774"/>
    <cellStyle name="Обычный 2 2 2 2 4 3 3 2 4" xfId="3775"/>
    <cellStyle name="Обычный 2 2 2 2 4 3 3 2 5" xfId="3776"/>
    <cellStyle name="Обычный 2 2 2 2 4 3 3 3" xfId="3777"/>
    <cellStyle name="Обычный 2 2 2 2 4 3 4" xfId="3778"/>
    <cellStyle name="Обычный 2 2 2 2 4 3 4 2" xfId="3779"/>
    <cellStyle name="Обычный 2 2 2 2 4 3 5" xfId="3780"/>
    <cellStyle name="Обычный 2 2 2 2 4 3 5 2" xfId="3781"/>
    <cellStyle name="Обычный 2 2 2 2 4 3 6" xfId="3782"/>
    <cellStyle name="Обычный 2 2 2 2 4 3 7" xfId="2365"/>
    <cellStyle name="Обычный 2 2 2 2 4 4" xfId="809"/>
    <cellStyle name="Обычный 2 2 2 2 4 4 2" xfId="1758"/>
    <cellStyle name="Обычный 2 2 2 2 4 4 2 2" xfId="3784"/>
    <cellStyle name="Обычный 2 2 2 2 4 4 2 3" xfId="3783"/>
    <cellStyle name="Обычный 2 2 2 2 4 4 3" xfId="3785"/>
    <cellStyle name="Обычный 2 2 2 2 4 4 3 2" xfId="3786"/>
    <cellStyle name="Обычный 2 2 2 2 4 4 4" xfId="3787"/>
    <cellStyle name="Обычный 2 2 2 2 4 4 4 2" xfId="3788"/>
    <cellStyle name="Обычный 2 2 2 2 4 4 5" xfId="3789"/>
    <cellStyle name="Обычный 2 2 2 2 4 4 6" xfId="2706"/>
    <cellStyle name="Обычный 2 2 2 2 4 5" xfId="810"/>
    <cellStyle name="Обычный 2 2 2 2 4 5 2" xfId="3791"/>
    <cellStyle name="Обычный 2 2 2 2 4 5 2 2" xfId="3792"/>
    <cellStyle name="Обычный 2 2 2 2 4 5 3" xfId="3793"/>
    <cellStyle name="Обычный 2 2 2 2 4 5 4" xfId="3790"/>
    <cellStyle name="Обычный 2 2 2 2 4 6" xfId="3794"/>
    <cellStyle name="Обычный 2 2 2 2 4 6 2" xfId="3795"/>
    <cellStyle name="Обычный 2 2 2 2 4 7" xfId="3796"/>
    <cellStyle name="Обычный 2 2 2 2 4 7 2" xfId="3797"/>
    <cellStyle name="Обычный 2 2 2 2 4 7 2 2" xfId="3798"/>
    <cellStyle name="Обычный 2 2 2 2 4 7 2 2 2" xfId="3799"/>
    <cellStyle name="Обычный 2 2 2 2 4 7 2 3" xfId="3800"/>
    <cellStyle name="Обычный 2 2 2 2 4 7 3" xfId="3801"/>
    <cellStyle name="Обычный 2 2 2 2 4 7 3 2" xfId="3802"/>
    <cellStyle name="Обычный 2 2 2 2 4 7 4" xfId="3803"/>
    <cellStyle name="Обычный 2 2 2 2 4 8" xfId="3804"/>
    <cellStyle name="Обычный 2 2 2 2 4 8 2" xfId="3805"/>
    <cellStyle name="Обычный 2 2 2 2 4 8 2 2" xfId="3806"/>
    <cellStyle name="Обычный 2 2 2 2 4 8 2 2 2" xfId="3807"/>
    <cellStyle name="Обычный 2 2 2 2 4 8 2 2 3" xfId="3808"/>
    <cellStyle name="Обычный 2 2 2 2 4 8 3" xfId="3809"/>
    <cellStyle name="Обычный 2 2 2 2 4 8 3 2" xfId="3810"/>
    <cellStyle name="Обычный 2 2 2 2 4 8 4" xfId="3811"/>
    <cellStyle name="Обычный 2 2 2 2 4 8 5" xfId="3812"/>
    <cellStyle name="Обычный 2 2 2 2 4 8 6" xfId="3813"/>
    <cellStyle name="Обычный 2 2 2 2 4 9" xfId="3814"/>
    <cellStyle name="Обычный 2 2 2 2 4 9 2" xfId="3815"/>
    <cellStyle name="Обычный 2 2 2 2 4 9 2 2" xfId="3816"/>
    <cellStyle name="Обычный 2 2 2 2 4 9 3" xfId="3817"/>
    <cellStyle name="Обычный 2 2 2 2 4 9 3 2" xfId="3818"/>
    <cellStyle name="Обычный 2 2 2 2 4 9 4" xfId="3819"/>
    <cellStyle name="Обычный 2 2 2 2 4 9 4 2" xfId="3820"/>
    <cellStyle name="Обычный 2 2 2 2 5" xfId="48"/>
    <cellStyle name="Обычный 2 2 2 2 5 2" xfId="3821"/>
    <cellStyle name="Обычный 2 2 2 2 5 2 2" xfId="3822"/>
    <cellStyle name="Обычный 2 2 2 2 5 2 2 2" xfId="3823"/>
    <cellStyle name="Обычный 2 2 2 2 5 2 2 2 2" xfId="3824"/>
    <cellStyle name="Обычный 2 2 2 2 5 2 2 2 2 2" xfId="3825"/>
    <cellStyle name="Обычный 2 2 2 2 5 2 2 2 3" xfId="3826"/>
    <cellStyle name="Обычный 2 2 2 2 5 2 2 3" xfId="3827"/>
    <cellStyle name="Обычный 2 2 2 2 5 2 2 3 2" xfId="3828"/>
    <cellStyle name="Обычный 2 2 2 2 5 2 2 3 2 2" xfId="3829"/>
    <cellStyle name="Обычный 2 2 2 2 5 2 2 3 3" xfId="3830"/>
    <cellStyle name="Обычный 2 2 2 2 5 2 2 4" xfId="3831"/>
    <cellStyle name="Обычный 2 2 2 2 5 2 2 4 2" xfId="3832"/>
    <cellStyle name="Обычный 2 2 2 2 5 2 2 5" xfId="3833"/>
    <cellStyle name="Обычный 2 2 2 2 5 2 2 5 2" xfId="3834"/>
    <cellStyle name="Обычный 2 2 2 2 5 2 2 6" xfId="3835"/>
    <cellStyle name="Обычный 2 2 2 2 5 2 3" xfId="3836"/>
    <cellStyle name="Обычный 2 2 2 2 5 2 3 2" xfId="3837"/>
    <cellStyle name="Обычный 2 2 2 2 5 2 3 2 2" xfId="3838"/>
    <cellStyle name="Обычный 2 2 2 2 5 2 3 3" xfId="3839"/>
    <cellStyle name="Обычный 2 2 2 2 5 2 4" xfId="3840"/>
    <cellStyle name="Обычный 2 2 2 2 5 2 4 2" xfId="3841"/>
    <cellStyle name="Обычный 2 2 2 2 5 2 4 2 2" xfId="3842"/>
    <cellStyle name="Обычный 2 2 2 2 5 2 4 2 2 2" xfId="3843"/>
    <cellStyle name="Обычный 2 2 2 2 5 2 4 2 3" xfId="3844"/>
    <cellStyle name="Обычный 2 2 2 2 5 2 4 3" xfId="3845"/>
    <cellStyle name="Обычный 2 2 2 2 5 2 5" xfId="3846"/>
    <cellStyle name="Обычный 2 2 2 2 5 3" xfId="3847"/>
    <cellStyle name="Обычный 2 2 2 2 5 3 2" xfId="3848"/>
    <cellStyle name="Обычный 2 2 2 2 5 3 2 2" xfId="3849"/>
    <cellStyle name="Обычный 2 2 2 2 5 4" xfId="3850"/>
    <cellStyle name="Обычный 2 2 2 2 5 4 2" xfId="3851"/>
    <cellStyle name="Обычный 2 2 2 2 6" xfId="288"/>
    <cellStyle name="Обычный 2 2 2 2 6 2" xfId="564"/>
    <cellStyle name="Обычный 2 2 2 2 6 2 2" xfId="811"/>
    <cellStyle name="Обычный 2 2 2 2 6 2 2 2" xfId="6650"/>
    <cellStyle name="Обычный 2 2 2 2 6 2 3" xfId="2482"/>
    <cellStyle name="Обычный 2 2 2 2 6 3" xfId="812"/>
    <cellStyle name="Обычный 2 2 2 2 6 3 2" xfId="1759"/>
    <cellStyle name="Обычный 2 2 2 2 6 3 2 2" xfId="6651"/>
    <cellStyle name="Обычный 2 2 2 2 6 3 3" xfId="2707"/>
    <cellStyle name="Обычный 2 2 2 2 6 4" xfId="813"/>
    <cellStyle name="Обычный 2 2 2 2 6 4 2" xfId="6649"/>
    <cellStyle name="Обычный 2 2 2 2 6 5" xfId="2113"/>
    <cellStyle name="Обычный 2 2 2 2 7" xfId="403"/>
    <cellStyle name="Обычный 2 2 2 2 7 2" xfId="814"/>
    <cellStyle name="Обычный 2 2 2 2 7 2 2" xfId="3852"/>
    <cellStyle name="Обычный 2 2 2 2 7 3" xfId="2362"/>
    <cellStyle name="Обычный 2 2 2 2 8" xfId="815"/>
    <cellStyle name="Обычный 2 2 2 2 8 2" xfId="1760"/>
    <cellStyle name="Обычный 2 2 2 2 8 2 2" xfId="3853"/>
    <cellStyle name="Обычный 2 2 2 2 8 3" xfId="2708"/>
    <cellStyle name="Обычный 2 2 2 2 9" xfId="816"/>
    <cellStyle name="Обычный 2 2 2 2 9 2" xfId="3855"/>
    <cellStyle name="Обычный 2 2 2 2 9 2 2" xfId="3856"/>
    <cellStyle name="Обычный 2 2 2 2 9 2 2 2" xfId="3857"/>
    <cellStyle name="Обычный 2 2 2 2 9 2 3" xfId="3858"/>
    <cellStyle name="Обычный 2 2 2 2 9 3" xfId="3859"/>
    <cellStyle name="Обычный 2 2 2 2 9 4" xfId="3854"/>
    <cellStyle name="Обычный 2 2 2 3" xfId="49"/>
    <cellStyle name="Обычный 2 2 2 3 10" xfId="3860"/>
    <cellStyle name="Обычный 2 2 2 3 10 2" xfId="3861"/>
    <cellStyle name="Обычный 2 2 2 3 11" xfId="2114"/>
    <cellStyle name="Обычный 2 2 2 3 2" xfId="50"/>
    <cellStyle name="Обычный 2 2 2 3 2 2" xfId="817"/>
    <cellStyle name="Обычный 2 2 2 3 2 2 10" xfId="2709"/>
    <cellStyle name="Обычный 2 2 2 3 2 2 2" xfId="1762"/>
    <cellStyle name="Обычный 2 2 2 3 2 2 2 2" xfId="3863"/>
    <cellStyle name="Обычный 2 2 2 3 2 2 2 2 2" xfId="3864"/>
    <cellStyle name="Обычный 2 2 2 3 2 2 2 3" xfId="3865"/>
    <cellStyle name="Обычный 2 2 2 3 2 2 2 4" xfId="3862"/>
    <cellStyle name="Обычный 2 2 2 3 2 2 3" xfId="3866"/>
    <cellStyle name="Обычный 2 2 2 3 2 2 3 2" xfId="3867"/>
    <cellStyle name="Обычный 2 2 2 3 2 2 4" xfId="3868"/>
    <cellStyle name="Обычный 2 2 2 3 2 2 4 2" xfId="3869"/>
    <cellStyle name="Обычный 2 2 2 3 2 2 5" xfId="3870"/>
    <cellStyle name="Обычный 2 2 2 3 2 2 5 2" xfId="3871"/>
    <cellStyle name="Обычный 2 2 2 3 2 2 6" xfId="3872"/>
    <cellStyle name="Обычный 2 2 2 3 2 2 6 2" xfId="3873"/>
    <cellStyle name="Обычный 2 2 2 3 2 2 7" xfId="3874"/>
    <cellStyle name="Обычный 2 2 2 3 2 2 7 2" xfId="3875"/>
    <cellStyle name="Обычный 2 2 2 3 2 2 8" xfId="3876"/>
    <cellStyle name="Обычный 2 2 2 3 2 2 8 2" xfId="3877"/>
    <cellStyle name="Обычный 2 2 2 3 2 2 9" xfId="3878"/>
    <cellStyle name="Обычный 2 2 2 3 2 3" xfId="1763"/>
    <cellStyle name="Обычный 2 2 2 3 2 3 2" xfId="2710"/>
    <cellStyle name="Обычный 2 2 2 3 2 4" xfId="1761"/>
    <cellStyle name="Обычный 2 2 2 3 2 4 2" xfId="6652"/>
    <cellStyle name="Обычный 2 2 2 3 2 4 3" xfId="3879"/>
    <cellStyle name="Обычный 2 2 2 3 3" xfId="408"/>
    <cellStyle name="Обычный 2 2 2 3 3 2" xfId="818"/>
    <cellStyle name="Обычный 2 2 2 3 3 2 2" xfId="2366"/>
    <cellStyle name="Обычный 2 2 2 3 3 3" xfId="1764"/>
    <cellStyle name="Обычный 2 2 2 3 4" xfId="819"/>
    <cellStyle name="Обычный 2 2 2 3 4 2" xfId="1765"/>
    <cellStyle name="Обычный 2 2 2 3 4 2 2" xfId="3881"/>
    <cellStyle name="Обычный 2 2 2 3 4 2 3" xfId="3880"/>
    <cellStyle name="Обычный 2 2 2 3 4 3" xfId="3882"/>
    <cellStyle name="Обычный 2 2 2 3 4 3 2" xfId="3883"/>
    <cellStyle name="Обычный 2 2 2 3 4 4" xfId="3884"/>
    <cellStyle name="Обычный 2 2 2 3 4 4 2" xfId="3885"/>
    <cellStyle name="Обычный 2 2 2 3 4 5" xfId="3886"/>
    <cellStyle name="Обычный 2 2 2 3 4 6" xfId="3887"/>
    <cellStyle name="Обычный 2 2 2 3 4 7" xfId="3888"/>
    <cellStyle name="Обычный 2 2 2 3 4 8" xfId="3889"/>
    <cellStyle name="Обычный 2 2 2 3 4 9" xfId="2711"/>
    <cellStyle name="Обычный 2 2 2 3 5" xfId="820"/>
    <cellStyle name="Обычный 2 2 2 3 5 2" xfId="3891"/>
    <cellStyle name="Обычный 2 2 2 3 5 2 2" xfId="3892"/>
    <cellStyle name="Обычный 2 2 2 3 5 3" xfId="3893"/>
    <cellStyle name="Обычный 2 2 2 3 5 3 2" xfId="3894"/>
    <cellStyle name="Обычный 2 2 2 3 5 4" xfId="3895"/>
    <cellStyle name="Обычный 2 2 2 3 5 4 2" xfId="3896"/>
    <cellStyle name="Обычный 2 2 2 3 5 5" xfId="3897"/>
    <cellStyle name="Обычный 2 2 2 3 5 5 2" xfId="3898"/>
    <cellStyle name="Обычный 2 2 2 3 5 6" xfId="3899"/>
    <cellStyle name="Обычный 2 2 2 3 5 7" xfId="3890"/>
    <cellStyle name="Обычный 2 2 2 3 6" xfId="3900"/>
    <cellStyle name="Обычный 2 2 2 3 6 10" xfId="3901"/>
    <cellStyle name="Обычный 2 2 2 3 6 10 2" xfId="3902"/>
    <cellStyle name="Обычный 2 2 2 3 6 11" xfId="3903"/>
    <cellStyle name="Обычный 2 2 2 3 6 2" xfId="3904"/>
    <cellStyle name="Обычный 2 2 2 3 6 2 2" xfId="3905"/>
    <cellStyle name="Обычный 2 2 2 3 6 2 2 2" xfId="3906"/>
    <cellStyle name="Обычный 2 2 2 3 6 2 3" xfId="3907"/>
    <cellStyle name="Обычный 2 2 2 3 6 3" xfId="3908"/>
    <cellStyle name="Обычный 2 2 2 3 6 3 2" xfId="3909"/>
    <cellStyle name="Обычный 2 2 2 3 6 4" xfId="3910"/>
    <cellStyle name="Обычный 2 2 2 3 6 4 2" xfId="3911"/>
    <cellStyle name="Обычный 2 2 2 3 6 5" xfId="3912"/>
    <cellStyle name="Обычный 2 2 2 3 6 5 2" xfId="3913"/>
    <cellStyle name="Обычный 2 2 2 3 6 6" xfId="3914"/>
    <cellStyle name="Обычный 2 2 2 3 6 6 2" xfId="3915"/>
    <cellStyle name="Обычный 2 2 2 3 6 7" xfId="3916"/>
    <cellStyle name="Обычный 2 2 2 3 6 7 2" xfId="3917"/>
    <cellStyle name="Обычный 2 2 2 3 6 8" xfId="3918"/>
    <cellStyle name="Обычный 2 2 2 3 6 8 2" xfId="3919"/>
    <cellStyle name="Обычный 2 2 2 3 6 9" xfId="3920"/>
    <cellStyle name="Обычный 2 2 2 3 6 9 2" xfId="3921"/>
    <cellStyle name="Обычный 2 2 2 3 7" xfId="3922"/>
    <cellStyle name="Обычный 2 2 2 3 7 2" xfId="3923"/>
    <cellStyle name="Обычный 2 2 2 3 8" xfId="3924"/>
    <cellStyle name="Обычный 2 2 2 3 8 2" xfId="3925"/>
    <cellStyle name="Обычный 2 2 2 3 8 2 2" xfId="3926"/>
    <cellStyle name="Обычный 2 2 2 3 8 3" xfId="3927"/>
    <cellStyle name="Обычный 2 2 2 3 8 3 2" xfId="3928"/>
    <cellStyle name="Обычный 2 2 2 3 8 4" xfId="3929"/>
    <cellStyle name="Обычный 2 2 2 3 9" xfId="3930"/>
    <cellStyle name="Обычный 2 2 2 3 9 2" xfId="3931"/>
    <cellStyle name="Обычный 2 2 2 4" xfId="51"/>
    <cellStyle name="Обычный 2 2 2 4 10" xfId="3932"/>
    <cellStyle name="Обычный 2 2 2 4 10 2" xfId="3933"/>
    <cellStyle name="Обычный 2 2 2 4 11" xfId="3934"/>
    <cellStyle name="Обычный 2 2 2 4 11 2" xfId="3935"/>
    <cellStyle name="Обычный 2 2 2 4 11 2 2" xfId="3936"/>
    <cellStyle name="Обычный 2 2 2 4 11 2 2 2" xfId="3937"/>
    <cellStyle name="Обычный 2 2 2 4 11 2 3" xfId="3938"/>
    <cellStyle name="Обычный 2 2 2 4 11 3" xfId="3939"/>
    <cellStyle name="Обычный 2 2 2 4 12" xfId="3940"/>
    <cellStyle name="Обычный 2 2 2 4 12 2" xfId="3941"/>
    <cellStyle name="Обычный 2 2 2 4 13" xfId="3942"/>
    <cellStyle name="Обычный 2 2 2 4 13 2" xfId="3943"/>
    <cellStyle name="Обычный 2 2 2 4 14" xfId="3944"/>
    <cellStyle name="Обычный 2 2 2 4 14 2" xfId="3945"/>
    <cellStyle name="Обычный 2 2 2 4 14 3" xfId="3946"/>
    <cellStyle name="Обычный 2 2 2 4 15" xfId="3947"/>
    <cellStyle name="Обычный 2 2 2 4 15 2" xfId="3948"/>
    <cellStyle name="Обычный 2 2 2 4 16" xfId="3949"/>
    <cellStyle name="Обычный 2 2 2 4 17" xfId="3950"/>
    <cellStyle name="Обычный 2 2 2 4 18" xfId="2115"/>
    <cellStyle name="Обычный 2 2 2 4 2" xfId="52"/>
    <cellStyle name="Обычный 2 2 2 4 2 10" xfId="3951"/>
    <cellStyle name="Обычный 2 2 2 4 2 10 2" xfId="3952"/>
    <cellStyle name="Обычный 2 2 2 4 2 11" xfId="3953"/>
    <cellStyle name="Обычный 2 2 2 4 2 12" xfId="2116"/>
    <cellStyle name="Обычный 2 2 2 4 2 2" xfId="410"/>
    <cellStyle name="Обычный 2 2 2 4 2 2 2" xfId="821"/>
    <cellStyle name="Обычный 2 2 2 4 2 2 2 2" xfId="3955"/>
    <cellStyle name="Обычный 2 2 2 4 2 2 2 2 2" xfId="3956"/>
    <cellStyle name="Обычный 2 2 2 4 2 2 2 3" xfId="3957"/>
    <cellStyle name="Обычный 2 2 2 4 2 2 2 3 2" xfId="3958"/>
    <cellStyle name="Обычный 2 2 2 4 2 2 2 3 2 2" xfId="3959"/>
    <cellStyle name="Обычный 2 2 2 4 2 2 2 4" xfId="3960"/>
    <cellStyle name="Обычный 2 2 2 4 2 2 2 5" xfId="3954"/>
    <cellStyle name="Обычный 2 2 2 4 2 2 3" xfId="3961"/>
    <cellStyle name="Обычный 2 2 2 4 2 2 3 2" xfId="3962"/>
    <cellStyle name="Обычный 2 2 2 4 2 2 4" xfId="3963"/>
    <cellStyle name="Обычный 2 2 2 4 2 2 5" xfId="2483"/>
    <cellStyle name="Обычный 2 2 2 4 2 3" xfId="822"/>
    <cellStyle name="Обычный 2 2 2 4 2 3 2" xfId="1766"/>
    <cellStyle name="Обычный 2 2 2 4 2 3 2 2" xfId="3965"/>
    <cellStyle name="Обычный 2 2 2 4 2 3 2 2 2" xfId="3966"/>
    <cellStyle name="Обычный 2 2 2 4 2 3 2 3" xfId="3967"/>
    <cellStyle name="Обычный 2 2 2 4 2 3 2 4" xfId="3964"/>
    <cellStyle name="Обычный 2 2 2 4 2 3 3" xfId="3968"/>
    <cellStyle name="Обычный 2 2 2 4 2 3 3 2" xfId="3969"/>
    <cellStyle name="Обычный 2 2 2 4 2 3 4" xfId="3970"/>
    <cellStyle name="Обычный 2 2 2 4 2 3 4 2" xfId="3971"/>
    <cellStyle name="Обычный 2 2 2 4 2 3 5" xfId="3972"/>
    <cellStyle name="Обычный 2 2 2 4 2 3 5 2" xfId="3973"/>
    <cellStyle name="Обычный 2 2 2 4 2 3 6" xfId="3974"/>
    <cellStyle name="Обычный 2 2 2 4 2 3 6 2" xfId="3975"/>
    <cellStyle name="Обычный 2 2 2 4 2 3 7" xfId="3976"/>
    <cellStyle name="Обычный 2 2 2 4 2 3 7 2" xfId="3977"/>
    <cellStyle name="Обычный 2 2 2 4 2 3 8" xfId="3978"/>
    <cellStyle name="Обычный 2 2 2 4 2 3 9" xfId="2712"/>
    <cellStyle name="Обычный 2 2 2 4 2 4" xfId="823"/>
    <cellStyle name="Обычный 2 2 2 4 2 4 2" xfId="3980"/>
    <cellStyle name="Обычный 2 2 2 4 2 4 2 2" xfId="3981"/>
    <cellStyle name="Обычный 2 2 2 4 2 4 3" xfId="3982"/>
    <cellStyle name="Обычный 2 2 2 4 2 4 4" xfId="3979"/>
    <cellStyle name="Обычный 2 2 2 4 2 5" xfId="3983"/>
    <cellStyle name="Обычный 2 2 2 4 2 5 2" xfId="3984"/>
    <cellStyle name="Обычный 2 2 2 4 2 5 2 2" xfId="3985"/>
    <cellStyle name="Обычный 2 2 2 4 2 5 2 2 2" xfId="3986"/>
    <cellStyle name="Обычный 2 2 2 4 2 5 2 3" xfId="3987"/>
    <cellStyle name="Обычный 2 2 2 4 2 5 3" xfId="3988"/>
    <cellStyle name="Обычный 2 2 2 4 2 5 3 2" xfId="3989"/>
    <cellStyle name="Обычный 2 2 2 4 2 5 4" xfId="3990"/>
    <cellStyle name="Обычный 2 2 2 4 2 5 4 2" xfId="3991"/>
    <cellStyle name="Обычный 2 2 2 4 2 5 5" xfId="3992"/>
    <cellStyle name="Обычный 2 2 2 4 2 6" xfId="3993"/>
    <cellStyle name="Обычный 2 2 2 4 2 6 2" xfId="3994"/>
    <cellStyle name="Обычный 2 2 2 4 2 6 2 2" xfId="3995"/>
    <cellStyle name="Обычный 2 2 2 4 2 6 2 2 2" xfId="3996"/>
    <cellStyle name="Обычный 2 2 2 4 2 6 2 2 3" xfId="3997"/>
    <cellStyle name="Обычный 2 2 2 4 2 6 2 3" xfId="3998"/>
    <cellStyle name="Обычный 2 2 2 4 2 6 3" xfId="3999"/>
    <cellStyle name="Обычный 2 2 2 4 2 7" xfId="4000"/>
    <cellStyle name="Обычный 2 2 2 4 2 7 2" xfId="4001"/>
    <cellStyle name="Обычный 2 2 2 4 2 8" xfId="4002"/>
    <cellStyle name="Обычный 2 2 2 4 2 8 2" xfId="4003"/>
    <cellStyle name="Обычный 2 2 2 4 2 8 2 2" xfId="4004"/>
    <cellStyle name="Обычный 2 2 2 4 2 8 2 2 2" xfId="4005"/>
    <cellStyle name="Обычный 2 2 2 4 2 8 2 2 3" xfId="4006"/>
    <cellStyle name="Обычный 2 2 2 4 2 8 2 2 4" xfId="4007"/>
    <cellStyle name="Обычный 2 2 2 4 2 8 2 3" xfId="4008"/>
    <cellStyle name="Обычный 2 2 2 4 2 8 2 4" xfId="4009"/>
    <cellStyle name="Обычный 2 2 2 4 2 8 2 4 2" xfId="4010"/>
    <cellStyle name="Обычный 2 2 2 4 2 8 2 4 3" xfId="4011"/>
    <cellStyle name="Обычный 2 2 2 4 2 8 2 5" xfId="4012"/>
    <cellStyle name="Обычный 2 2 2 4 2 8 2 6" xfId="4013"/>
    <cellStyle name="Обычный 2 2 2 4 2 8 3" xfId="4014"/>
    <cellStyle name="Обычный 2 2 2 4 2 8 4" xfId="4015"/>
    <cellStyle name="Обычный 2 2 2 4 2 8 5" xfId="4016"/>
    <cellStyle name="Обычный 2 2 2 4 2 9" xfId="4017"/>
    <cellStyle name="Обычный 2 2 2 4 2 9 2" xfId="4018"/>
    <cellStyle name="Обычный 2 2 2 4 3" xfId="409"/>
    <cellStyle name="Обычный 2 2 2 4 3 2" xfId="824"/>
    <cellStyle name="Обычный 2 2 2 4 3 2 2" xfId="4020"/>
    <cellStyle name="Обычный 2 2 2 4 3 2 3" xfId="4019"/>
    <cellStyle name="Обычный 2 2 2 4 3 3" xfId="4021"/>
    <cellStyle name="Обычный 2 2 2 4 3 3 2" xfId="4022"/>
    <cellStyle name="Обычный 2 2 2 4 3 3 2 2" xfId="4023"/>
    <cellStyle name="Обычный 2 2 2 4 3 3 2 3" xfId="4024"/>
    <cellStyle name="Обычный 2 2 2 4 3 3 2 3 2" xfId="4025"/>
    <cellStyle name="Обычный 2 2 2 4 3 3 2 3 3" xfId="4026"/>
    <cellStyle name="Обычный 2 2 2 4 3 3 2 4" xfId="4027"/>
    <cellStyle name="Обычный 2 2 2 4 3 3 2 5" xfId="4028"/>
    <cellStyle name="Обычный 2 2 2 4 3 3 2 6" xfId="4029"/>
    <cellStyle name="Обычный 2 2 2 4 3 3 3" xfId="4030"/>
    <cellStyle name="Обычный 2 2 2 4 3 4" xfId="4031"/>
    <cellStyle name="Обычный 2 2 2 4 3 4 2" xfId="4032"/>
    <cellStyle name="Обычный 2 2 2 4 3 5" xfId="4033"/>
    <cellStyle name="Обычный 2 2 2 4 3 5 2" xfId="4034"/>
    <cellStyle name="Обычный 2 2 2 4 3 6" xfId="4035"/>
    <cellStyle name="Обычный 2 2 2 4 3 6 2" xfId="4036"/>
    <cellStyle name="Обычный 2 2 2 4 3 7" xfId="4037"/>
    <cellStyle name="Обычный 2 2 2 4 3 8" xfId="2367"/>
    <cellStyle name="Обычный 2 2 2 4 4" xfId="825"/>
    <cellStyle name="Обычный 2 2 2 4 4 2" xfId="1767"/>
    <cellStyle name="Обычный 2 2 2 4 4 2 2" xfId="4039"/>
    <cellStyle name="Обычный 2 2 2 4 4 2 3" xfId="4038"/>
    <cellStyle name="Обычный 2 2 2 4 4 3" xfId="4040"/>
    <cellStyle name="Обычный 2 2 2 4 4 3 2" xfId="4041"/>
    <cellStyle name="Обычный 2 2 2 4 4 4" xfId="4042"/>
    <cellStyle name="Обычный 2 2 2 4 4 4 2" xfId="4043"/>
    <cellStyle name="Обычный 2 2 2 4 4 5" xfId="4044"/>
    <cellStyle name="Обычный 2 2 2 4 4 6" xfId="2713"/>
    <cellStyle name="Обычный 2 2 2 4 5" xfId="826"/>
    <cellStyle name="Обычный 2 2 2 4 5 2" xfId="4046"/>
    <cellStyle name="Обычный 2 2 2 4 5 2 2" xfId="4047"/>
    <cellStyle name="Обычный 2 2 2 4 5 3" xfId="4048"/>
    <cellStyle name="Обычный 2 2 2 4 5 4" xfId="4045"/>
    <cellStyle name="Обычный 2 2 2 4 6" xfId="4049"/>
    <cellStyle name="Обычный 2 2 2 4 6 2" xfId="4050"/>
    <cellStyle name="Обычный 2 2 2 4 6 2 2" xfId="4051"/>
    <cellStyle name="Обычный 2 2 2 4 6 3" xfId="4052"/>
    <cellStyle name="Обычный 2 2 2 4 6 3 2" xfId="4053"/>
    <cellStyle name="Обычный 2 2 2 4 6 4" xfId="4054"/>
    <cellStyle name="Обычный 2 2 2 4 7" xfId="4055"/>
    <cellStyle name="Обычный 2 2 2 4 7 2" xfId="4056"/>
    <cellStyle name="Обычный 2 2 2 4 7 2 2" xfId="4057"/>
    <cellStyle name="Обычный 2 2 2 4 7 2 2 2" xfId="4058"/>
    <cellStyle name="Обычный 2 2 2 4 7 2 2 3" xfId="4059"/>
    <cellStyle name="Обычный 2 2 2 4 7 2 3" xfId="4060"/>
    <cellStyle name="Обычный 2 2 2 4 7 3" xfId="4061"/>
    <cellStyle name="Обычный 2 2 2 4 7 3 2" xfId="4062"/>
    <cellStyle name="Обычный 2 2 2 4 7 4" xfId="4063"/>
    <cellStyle name="Обычный 2 2 2 4 7 4 2" xfId="4064"/>
    <cellStyle name="Обычный 2 2 2 4 7 5" xfId="4065"/>
    <cellStyle name="Обычный 2 2 2 4 7 6" xfId="4066"/>
    <cellStyle name="Обычный 2 2 2 4 7 7" xfId="4067"/>
    <cellStyle name="Обычный 2 2 2 4 8" xfId="4068"/>
    <cellStyle name="Обычный 2 2 2 4 8 2" xfId="4069"/>
    <cellStyle name="Обычный 2 2 2 4 8 2 2" xfId="4070"/>
    <cellStyle name="Обычный 2 2 2 4 8 3" xfId="4071"/>
    <cellStyle name="Обычный 2 2 2 4 8 3 2" xfId="4072"/>
    <cellStyle name="Обычный 2 2 2 4 8 4" xfId="4073"/>
    <cellStyle name="Обычный 2 2 2 4 8 4 2" xfId="4074"/>
    <cellStyle name="Обычный 2 2 2 4 9" xfId="4075"/>
    <cellStyle name="Обычный 2 2 2 4 9 2" xfId="4076"/>
    <cellStyle name="Обычный 2 2 2 5" xfId="53"/>
    <cellStyle name="Обычный 2 2 2 5 2" xfId="289"/>
    <cellStyle name="Обычный 2 2 2 5 2 2" xfId="565"/>
    <cellStyle name="Обычный 2 2 2 5 2 2 2" xfId="827"/>
    <cellStyle name="Обычный 2 2 2 5 2 2 2 2" xfId="6655"/>
    <cellStyle name="Обычный 2 2 2 5 2 2 3" xfId="2484"/>
    <cellStyle name="Обычный 2 2 2 5 2 3" xfId="828"/>
    <cellStyle name="Обычный 2 2 2 5 2 3 2" xfId="1768"/>
    <cellStyle name="Обычный 2 2 2 5 2 3 2 2" xfId="6656"/>
    <cellStyle name="Обычный 2 2 2 5 2 3 3" xfId="2714"/>
    <cellStyle name="Обычный 2 2 2 5 2 4" xfId="829"/>
    <cellStyle name="Обычный 2 2 2 5 2 4 2" xfId="6654"/>
    <cellStyle name="Обычный 2 2 2 5 2 5" xfId="2118"/>
    <cellStyle name="Обычный 2 2 2 5 3" xfId="411"/>
    <cellStyle name="Обычный 2 2 2 5 3 2" xfId="830"/>
    <cellStyle name="Обычный 2 2 2 5 3 2 2" xfId="4077"/>
    <cellStyle name="Обычный 2 2 2 5 3 3" xfId="2368"/>
    <cellStyle name="Обычный 2 2 2 5 4" xfId="831"/>
    <cellStyle name="Обычный 2 2 2 5 4 2" xfId="1769"/>
    <cellStyle name="Обычный 2 2 2 5 4 2 2" xfId="6657"/>
    <cellStyle name="Обычный 2 2 2 5 4 3" xfId="2715"/>
    <cellStyle name="Обычный 2 2 2 5 5" xfId="832"/>
    <cellStyle name="Обычный 2 2 2 5 5 2" xfId="6653"/>
    <cellStyle name="Обычный 2 2 2 5 6" xfId="2117"/>
    <cellStyle name="Обычный 2 2 2 6" xfId="54"/>
    <cellStyle name="Обычный 2 2 2 6 10" xfId="4078"/>
    <cellStyle name="Обычный 2 2 2 6 10 2" xfId="4079"/>
    <cellStyle name="Обычный 2 2 2 6 10 2 2" xfId="4080"/>
    <cellStyle name="Обычный 2 2 2 6 10 3" xfId="4081"/>
    <cellStyle name="Обычный 2 2 2 6 11" xfId="4082"/>
    <cellStyle name="Обычный 2 2 2 6 11 2" xfId="4083"/>
    <cellStyle name="Обычный 2 2 2 6 11 2 2" xfId="4084"/>
    <cellStyle name="Обычный 2 2 2 6 11 2 2 2" xfId="4085"/>
    <cellStyle name="Обычный 2 2 2 6 11 2 2 3" xfId="4086"/>
    <cellStyle name="Обычный 2 2 2 6 11 2 3" xfId="4087"/>
    <cellStyle name="Обычный 2 2 2 6 11 3" xfId="4088"/>
    <cellStyle name="Обычный 2 2 2 6 12" xfId="4089"/>
    <cellStyle name="Обычный 2 2 2 6 12 2" xfId="4090"/>
    <cellStyle name="Обычный 2 2 2 6 13" xfId="4091"/>
    <cellStyle name="Обычный 2 2 2 6 14" xfId="2119"/>
    <cellStyle name="Обычный 2 2 2 6 2" xfId="290"/>
    <cellStyle name="Обычный 2 2 2 6 2 10" xfId="4092"/>
    <cellStyle name="Обычный 2 2 2 6 2 11" xfId="4093"/>
    <cellStyle name="Обычный 2 2 2 6 2 12" xfId="4094"/>
    <cellStyle name="Обычный 2 2 2 6 2 13" xfId="4095"/>
    <cellStyle name="Обычный 2 2 2 6 2 14" xfId="2120"/>
    <cellStyle name="Обычный 2 2 2 6 2 2" xfId="566"/>
    <cellStyle name="Обычный 2 2 2 6 2 2 10" xfId="2485"/>
    <cellStyle name="Обычный 2 2 2 6 2 2 2" xfId="833"/>
    <cellStyle name="Обычный 2 2 2 6 2 2 2 2" xfId="4097"/>
    <cellStyle name="Обычный 2 2 2 6 2 2 2 2 2" xfId="4098"/>
    <cellStyle name="Обычный 2 2 2 6 2 2 2 3" xfId="4096"/>
    <cellStyle name="Обычный 2 2 2 6 2 2 3" xfId="4099"/>
    <cellStyle name="Обычный 2 2 2 6 2 2 3 2" xfId="4100"/>
    <cellStyle name="Обычный 2 2 2 6 2 2 3 2 2" xfId="4101"/>
    <cellStyle name="Обычный 2 2 2 6 2 2 3 3" xfId="4102"/>
    <cellStyle name="Обычный 2 2 2 6 2 2 4" xfId="4103"/>
    <cellStyle name="Обычный 2 2 2 6 2 2 4 2" xfId="4104"/>
    <cellStyle name="Обычный 2 2 2 6 2 2 4 2 2" xfId="4105"/>
    <cellStyle name="Обычный 2 2 2 6 2 2 4 3" xfId="4106"/>
    <cellStyle name="Обычный 2 2 2 6 2 2 5" xfId="4107"/>
    <cellStyle name="Обычный 2 2 2 6 2 2 5 2" xfId="4108"/>
    <cellStyle name="Обычный 2 2 2 6 2 2 5 2 2" xfId="4109"/>
    <cellStyle name="Обычный 2 2 2 6 2 2 6" xfId="4110"/>
    <cellStyle name="Обычный 2 2 2 6 2 2 6 2" xfId="4111"/>
    <cellStyle name="Обычный 2 2 2 6 2 2 7" xfId="4112"/>
    <cellStyle name="Обычный 2 2 2 6 2 2 7 2" xfId="4113"/>
    <cellStyle name="Обычный 2 2 2 6 2 2 8" xfId="4114"/>
    <cellStyle name="Обычный 2 2 2 6 2 2 8 2" xfId="4115"/>
    <cellStyle name="Обычный 2 2 2 6 2 2 8 3" xfId="4116"/>
    <cellStyle name="Обычный 2 2 2 6 2 2 9" xfId="4117"/>
    <cellStyle name="Обычный 2 2 2 6 2 3" xfId="834"/>
    <cellStyle name="Обычный 2 2 2 6 2 3 2" xfId="1770"/>
    <cellStyle name="Обычный 2 2 2 6 2 3 2 2" xfId="4119"/>
    <cellStyle name="Обычный 2 2 2 6 2 3 2 3" xfId="4118"/>
    <cellStyle name="Обычный 2 2 2 6 2 3 3" xfId="4120"/>
    <cellStyle name="Обычный 2 2 2 6 2 3 3 2" xfId="4121"/>
    <cellStyle name="Обычный 2 2 2 6 2 3 4" xfId="4122"/>
    <cellStyle name="Обычный 2 2 2 6 2 3 5" xfId="2716"/>
    <cellStyle name="Обычный 2 2 2 6 2 4" xfId="835"/>
    <cellStyle name="Обычный 2 2 2 6 2 4 2" xfId="4124"/>
    <cellStyle name="Обычный 2 2 2 6 2 4 2 2" xfId="4125"/>
    <cellStyle name="Обычный 2 2 2 6 2 4 3" xfId="4126"/>
    <cellStyle name="Обычный 2 2 2 6 2 4 3 2" xfId="4127"/>
    <cellStyle name="Обычный 2 2 2 6 2 4 4" xfId="4128"/>
    <cellStyle name="Обычный 2 2 2 6 2 4 5" xfId="4123"/>
    <cellStyle name="Обычный 2 2 2 6 2 5" xfId="4129"/>
    <cellStyle name="Обычный 2 2 2 6 2 5 2" xfId="4130"/>
    <cellStyle name="Обычный 2 2 2 6 2 5 2 2" xfId="4131"/>
    <cellStyle name="Обычный 2 2 2 6 2 5 3" xfId="4132"/>
    <cellStyle name="Обычный 2 2 2 6 2 6" xfId="4133"/>
    <cellStyle name="Обычный 2 2 2 6 2 6 2" xfId="4134"/>
    <cellStyle name="Обычный 2 2 2 6 2 7" xfId="4135"/>
    <cellStyle name="Обычный 2 2 2 6 2 8" xfId="4136"/>
    <cellStyle name="Обычный 2 2 2 6 2 9" xfId="4137"/>
    <cellStyle name="Обычный 2 2 2 6 3" xfId="412"/>
    <cellStyle name="Обычный 2 2 2 6 3 10" xfId="4138"/>
    <cellStyle name="Обычный 2 2 2 6 3 10 2" xfId="4139"/>
    <cellStyle name="Обычный 2 2 2 6 3 10 3" xfId="4140"/>
    <cellStyle name="Обычный 2 2 2 6 3 10 4" xfId="4141"/>
    <cellStyle name="Обычный 2 2 2 6 3 10 5" xfId="4142"/>
    <cellStyle name="Обычный 2 2 2 6 3 10 6" xfId="4143"/>
    <cellStyle name="Обычный 2 2 2 6 3 10 7" xfId="4144"/>
    <cellStyle name="Обычный 2 2 2 6 3 11" xfId="4145"/>
    <cellStyle name="Обычный 2 2 2 6 3 12" xfId="4146"/>
    <cellStyle name="Обычный 2 2 2 6 3 13" xfId="4147"/>
    <cellStyle name="Обычный 2 2 2 6 3 14" xfId="4148"/>
    <cellStyle name="Обычный 2 2 2 6 3 15" xfId="4149"/>
    <cellStyle name="Обычный 2 2 2 6 3 16" xfId="4150"/>
    <cellStyle name="Обычный 2 2 2 6 3 17" xfId="4151"/>
    <cellStyle name="Обычный 2 2 2 6 3 18" xfId="4152"/>
    <cellStyle name="Обычный 2 2 2 6 3 19" xfId="4153"/>
    <cellStyle name="Обычный 2 2 2 6 3 2" xfId="836"/>
    <cellStyle name="Обычный 2 2 2 6 3 2 2" xfId="4155"/>
    <cellStyle name="Обычный 2 2 2 6 3 2 2 2" xfId="4156"/>
    <cellStyle name="Обычный 2 2 2 6 3 2 2 2 2" xfId="4157"/>
    <cellStyle name="Обычный 2 2 2 6 3 2 3" xfId="4158"/>
    <cellStyle name="Обычный 2 2 2 6 3 2 3 2" xfId="4159"/>
    <cellStyle name="Обычный 2 2 2 6 3 2 4" xfId="4160"/>
    <cellStyle name="Обычный 2 2 2 6 3 2 4 2" xfId="4161"/>
    <cellStyle name="Обычный 2 2 2 6 3 2 5" xfId="4162"/>
    <cellStyle name="Обычный 2 2 2 6 3 2 6" xfId="4154"/>
    <cellStyle name="Обычный 2 2 2 6 3 20" xfId="4163"/>
    <cellStyle name="Обычный 2 2 2 6 3 21" xfId="4164"/>
    <cellStyle name="Обычный 2 2 2 6 3 22" xfId="4165"/>
    <cellStyle name="Обычный 2 2 2 6 3 23" xfId="4166"/>
    <cellStyle name="Обычный 2 2 2 6 3 24" xfId="4167"/>
    <cellStyle name="Обычный 2 2 2 6 3 25" xfId="2369"/>
    <cellStyle name="Обычный 2 2 2 6 3 3" xfId="4168"/>
    <cellStyle name="Обычный 2 2 2 6 3 3 2" xfId="4169"/>
    <cellStyle name="Обычный 2 2 2 6 3 3 2 2" xfId="4170"/>
    <cellStyle name="Обычный 2 2 2 6 3 3 3" xfId="4171"/>
    <cellStyle name="Обычный 2 2 2 6 3 3 3 2" xfId="4172"/>
    <cellStyle name="Обычный 2 2 2 6 3 3 4" xfId="4173"/>
    <cellStyle name="Обычный 2 2 2 6 3 4" xfId="4174"/>
    <cellStyle name="Обычный 2 2 2 6 3 4 2" xfId="4175"/>
    <cellStyle name="Обычный 2 2 2 6 3 5" xfId="4176"/>
    <cellStyle name="Обычный 2 2 2 6 3 5 2" xfId="4177"/>
    <cellStyle name="Обычный 2 2 2 6 3 6" xfId="4178"/>
    <cellStyle name="Обычный 2 2 2 6 3 6 2" xfId="4179"/>
    <cellStyle name="Обычный 2 2 2 6 3 7" xfId="4180"/>
    <cellStyle name="Обычный 2 2 2 6 3 7 2" xfId="4181"/>
    <cellStyle name="Обычный 2 2 2 6 3 7 2 2" xfId="4182"/>
    <cellStyle name="Обычный 2 2 2 6 3 7 3" xfId="4183"/>
    <cellStyle name="Обычный 2 2 2 6 3 7 3 2" xfId="4184"/>
    <cellStyle name="Обычный 2 2 2 6 3 7 4" xfId="4185"/>
    <cellStyle name="Обычный 2 2 2 6 3 7 4 2" xfId="4186"/>
    <cellStyle name="Обычный 2 2 2 6 3 7 4 3" xfId="4187"/>
    <cellStyle name="Обычный 2 2 2 6 3 7 5" xfId="4188"/>
    <cellStyle name="Обычный 2 2 2 6 3 7 6" xfId="4189"/>
    <cellStyle name="Обычный 2 2 2 6 3 8" xfId="4190"/>
    <cellStyle name="Обычный 2 2 2 6 3 8 2" xfId="4191"/>
    <cellStyle name="Обычный 2 2 2 6 3 9" xfId="4192"/>
    <cellStyle name="Обычный 2 2 2 6 3 9 2" xfId="4193"/>
    <cellStyle name="Обычный 2 2 2 6 4" xfId="837"/>
    <cellStyle name="Обычный 2 2 2 6 4 2" xfId="1771"/>
    <cellStyle name="Обычный 2 2 2 6 4 2 2" xfId="4195"/>
    <cellStyle name="Обычный 2 2 2 6 4 2 2 2" xfId="4196"/>
    <cellStyle name="Обычный 2 2 2 6 4 2 3" xfId="4197"/>
    <cellStyle name="Обычный 2 2 2 6 4 2 4" xfId="4194"/>
    <cellStyle name="Обычный 2 2 2 6 4 3" xfId="4198"/>
    <cellStyle name="Обычный 2 2 2 6 4 3 2" xfId="4199"/>
    <cellStyle name="Обычный 2 2 2 6 4 4" xfId="4200"/>
    <cellStyle name="Обычный 2 2 2 6 4 4 2" xfId="4201"/>
    <cellStyle name="Обычный 2 2 2 6 4 5" xfId="4202"/>
    <cellStyle name="Обычный 2 2 2 6 4 5 2" xfId="4203"/>
    <cellStyle name="Обычный 2 2 2 6 4 6" xfId="4204"/>
    <cellStyle name="Обычный 2 2 2 6 4 6 2" xfId="4205"/>
    <cellStyle name="Обычный 2 2 2 6 4 7" xfId="4206"/>
    <cellStyle name="Обычный 2 2 2 6 4 7 2" xfId="4207"/>
    <cellStyle name="Обычный 2 2 2 6 4 8" xfId="4208"/>
    <cellStyle name="Обычный 2 2 2 6 4 9" xfId="2121"/>
    <cellStyle name="Обычный 2 2 2 6 5" xfId="838"/>
    <cellStyle name="Обычный 2 2 2 6 5 2" xfId="4210"/>
    <cellStyle name="Обычный 2 2 2 6 5 2 2" xfId="4211"/>
    <cellStyle name="Обычный 2 2 2 6 5 3" xfId="4212"/>
    <cellStyle name="Обычный 2 2 2 6 5 4" xfId="4209"/>
    <cellStyle name="Обычный 2 2 2 6 6" xfId="4213"/>
    <cellStyle name="Обычный 2 2 2 6 6 2" xfId="4214"/>
    <cellStyle name="Обычный 2 2 2 6 6 2 2" xfId="4215"/>
    <cellStyle name="Обычный 2 2 2 6 6 2 2 2" xfId="4216"/>
    <cellStyle name="Обычный 2 2 2 6 6 2 3" xfId="4217"/>
    <cellStyle name="Обычный 2 2 2 6 6 2 3 2" xfId="4218"/>
    <cellStyle name="Обычный 2 2 2 6 6 2 3 2 2" xfId="4219"/>
    <cellStyle name="Обычный 2 2 2 6 6 2 4" xfId="4220"/>
    <cellStyle name="Обычный 2 2 2 6 6 3" xfId="4221"/>
    <cellStyle name="Обычный 2 2 2 6 6 3 2" xfId="4222"/>
    <cellStyle name="Обычный 2 2 2 6 6 4" xfId="4223"/>
    <cellStyle name="Обычный 2 2 2 6 6 4 2" xfId="4224"/>
    <cellStyle name="Обычный 2 2 2 6 6 5" xfId="4225"/>
    <cellStyle name="Обычный 2 2 2 6 6 5 2" xfId="4226"/>
    <cellStyle name="Обычный 2 2 2 6 6 6" xfId="4227"/>
    <cellStyle name="Обычный 2 2 2 6 6 6 2" xfId="4228"/>
    <cellStyle name="Обычный 2 2 2 6 6 7" xfId="4229"/>
    <cellStyle name="Обычный 2 2 2 6 6 7 2" xfId="4230"/>
    <cellStyle name="Обычный 2 2 2 6 6 7 2 2" xfId="4231"/>
    <cellStyle name="Обычный 2 2 2 6 6 7 3" xfId="4232"/>
    <cellStyle name="Обычный 2 2 2 6 6 8" xfId="4233"/>
    <cellStyle name="Обычный 2 2 2 6 7" xfId="4234"/>
    <cellStyle name="Обычный 2 2 2 6 7 2" xfId="4235"/>
    <cellStyle name="Обычный 2 2 2 6 7 2 2" xfId="4236"/>
    <cellStyle name="Обычный 2 2 2 6 7 2 2 2" xfId="4237"/>
    <cellStyle name="Обычный 2 2 2 6 7 2 3" xfId="4238"/>
    <cellStyle name="Обычный 2 2 2 6 7 3" xfId="4239"/>
    <cellStyle name="Обычный 2 2 2 6 7 3 2" xfId="4240"/>
    <cellStyle name="Обычный 2 2 2 6 7 4" xfId="4241"/>
    <cellStyle name="Обычный 2 2 2 6 8" xfId="4242"/>
    <cellStyle name="Обычный 2 2 2 6 8 2" xfId="4243"/>
    <cellStyle name="Обычный 2 2 2 6 8 2 2" xfId="4244"/>
    <cellStyle name="Обычный 2 2 2 6 8 3" xfId="4245"/>
    <cellStyle name="Обычный 2 2 2 6 8 4" xfId="4246"/>
    <cellStyle name="Обычный 2 2 2 6 9" xfId="4247"/>
    <cellStyle name="Обычный 2 2 2 6 9 2" xfId="4248"/>
    <cellStyle name="Обычный 2 2 2 6 9 2 2" xfId="4249"/>
    <cellStyle name="Обычный 2 2 2 6 9 3" xfId="4250"/>
    <cellStyle name="Обычный 2 2 2 6 9 3 2" xfId="4251"/>
    <cellStyle name="Обычный 2 2 2 6 9 4" xfId="4252"/>
    <cellStyle name="Обычный 2 2 2 7" xfId="55"/>
    <cellStyle name="Обычный 2 2 2 8" xfId="4253"/>
    <cellStyle name="Обычный 2 2 2 8 10" xfId="4254"/>
    <cellStyle name="Обычный 2 2 2 8 10 2" xfId="4255"/>
    <cellStyle name="Обычный 2 2 2 8 11" xfId="4256"/>
    <cellStyle name="Обычный 2 2 2 8 12" xfId="4257"/>
    <cellStyle name="Обычный 2 2 2 8 13" xfId="4258"/>
    <cellStyle name="Обычный 2 2 2 8 14" xfId="4259"/>
    <cellStyle name="Обычный 2 2 2 8 14 2" xfId="4260"/>
    <cellStyle name="Обычный 2 2 2 8 15" xfId="4261"/>
    <cellStyle name="Обычный 2 2 2 8 16" xfId="4262"/>
    <cellStyle name="Обычный 2 2 2 8 17" xfId="4263"/>
    <cellStyle name="Обычный 2 2 2 8 2" xfId="4264"/>
    <cellStyle name="Обычный 2 2 2 8 2 10" xfId="4265"/>
    <cellStyle name="Обычный 2 2 2 8 2 11" xfId="4266"/>
    <cellStyle name="Обычный 2 2 2 8 2 12" xfId="4267"/>
    <cellStyle name="Обычный 2 2 2 8 2 2" xfId="4268"/>
    <cellStyle name="Обычный 2 2 2 8 2 2 2" xfId="4269"/>
    <cellStyle name="Обычный 2 2 2 8 2 3" xfId="4270"/>
    <cellStyle name="Обычный 2 2 2 8 2 3 2" xfId="4271"/>
    <cellStyle name="Обычный 2 2 2 8 2 3 3" xfId="4272"/>
    <cellStyle name="Обычный 2 2 2 8 2 3 3 2" xfId="4273"/>
    <cellStyle name="Обычный 2 2 2 8 2 3 4" xfId="4274"/>
    <cellStyle name="Обычный 2 2 2 8 2 3 5" xfId="4275"/>
    <cellStyle name="Обычный 2 2 2 8 2 3 6" xfId="4276"/>
    <cellStyle name="Обычный 2 2 2 8 2 3 7" xfId="4277"/>
    <cellStyle name="Обычный 2 2 2 8 2 3 8" xfId="4278"/>
    <cellStyle name="Обычный 2 2 2 8 2 4" xfId="4279"/>
    <cellStyle name="Обычный 2 2 2 8 2 5" xfId="4280"/>
    <cellStyle name="Обычный 2 2 2 8 2 6" xfId="4281"/>
    <cellStyle name="Обычный 2 2 2 8 2 7" xfId="4282"/>
    <cellStyle name="Обычный 2 2 2 8 2 8" xfId="4283"/>
    <cellStyle name="Обычный 2 2 2 8 2 9" xfId="4284"/>
    <cellStyle name="Обычный 2 2 2 8 3" xfId="4285"/>
    <cellStyle name="Обычный 2 2 2 8 3 2" xfId="4286"/>
    <cellStyle name="Обычный 2 2 2 8 3 2 2" xfId="4287"/>
    <cellStyle name="Обычный 2 2 2 8 3 3" xfId="4288"/>
    <cellStyle name="Обычный 2 2 2 8 4" xfId="4289"/>
    <cellStyle name="Обычный 2 2 2 8 4 2" xfId="4290"/>
    <cellStyle name="Обычный 2 2 2 8 5" xfId="4291"/>
    <cellStyle name="Обычный 2 2 2 8 5 2" xfId="4292"/>
    <cellStyle name="Обычный 2 2 2 8 6" xfId="4293"/>
    <cellStyle name="Обычный 2 2 2 8 7" xfId="4294"/>
    <cellStyle name="Обычный 2 2 2 8 7 2" xfId="4295"/>
    <cellStyle name="Обычный 2 2 2 8 7 2 2" xfId="4296"/>
    <cellStyle name="Обычный 2 2 2 8 7 3" xfId="4297"/>
    <cellStyle name="Обычный 2 2 2 8 7 3 2" xfId="4298"/>
    <cellStyle name="Обычный 2 2 2 8 7 4" xfId="4299"/>
    <cellStyle name="Обычный 2 2 2 8 7 4 2" xfId="4300"/>
    <cellStyle name="Обычный 2 2 2 8 7 4 3" xfId="4301"/>
    <cellStyle name="Обычный 2 2 2 8 7 5" xfId="4302"/>
    <cellStyle name="Обычный 2 2 2 8 7 6" xfId="4303"/>
    <cellStyle name="Обычный 2 2 2 8 8" xfId="4304"/>
    <cellStyle name="Обычный 2 2 2 8 8 2" xfId="4305"/>
    <cellStyle name="Обычный 2 2 2 8 8 2 2" xfId="4306"/>
    <cellStyle name="Обычный 2 2 2 8 9" xfId="4307"/>
    <cellStyle name="Обычный 2 2 2 8 9 2" xfId="4308"/>
    <cellStyle name="Обычный 2 2 2 8 9 3" xfId="4309"/>
    <cellStyle name="Обычный 2 2 2 9" xfId="4310"/>
    <cellStyle name="Обычный 2 2 2 9 2" xfId="4311"/>
    <cellStyle name="Обычный 2 2 2 9 2 2" xfId="4312"/>
    <cellStyle name="Обычный 2 2 2 9 3" xfId="4313"/>
    <cellStyle name="Обычный 2 2 2 9 3 2" xfId="4314"/>
    <cellStyle name="Обычный 2 2 2 9 4" xfId="4315"/>
    <cellStyle name="Обычный 2 2 3" xfId="56"/>
    <cellStyle name="Обычный 2 2 3 2" xfId="57"/>
    <cellStyle name="Обычный 2 2 3 2 2" xfId="291"/>
    <cellStyle name="Обычный 2 2 3 2 2 2" xfId="567"/>
    <cellStyle name="Обычный 2 2 3 2 2 2 2" xfId="839"/>
    <cellStyle name="Обычный 2 2 3 2 2 2 2 2" xfId="6659"/>
    <cellStyle name="Обычный 2 2 3 2 2 2 3" xfId="2486"/>
    <cellStyle name="Обычный 2 2 3 2 2 3" xfId="840"/>
    <cellStyle name="Обычный 2 2 3 2 2 3 2" xfId="1773"/>
    <cellStyle name="Обычный 2 2 3 2 2 3 2 2" xfId="6660"/>
    <cellStyle name="Обычный 2 2 3 2 2 3 3" xfId="2717"/>
    <cellStyle name="Обычный 2 2 3 2 2 4" xfId="841"/>
    <cellStyle name="Обычный 2 2 3 2 2 4 2" xfId="6658"/>
    <cellStyle name="Обычный 2 2 3 2 2 5" xfId="2122"/>
    <cellStyle name="Обычный 2 2 3 2 3" xfId="413"/>
    <cellStyle name="Обычный 2 2 3 2 3 2" xfId="842"/>
    <cellStyle name="Обычный 2 2 3 2 3 2 2" xfId="6661"/>
    <cellStyle name="Обычный 2 2 3 2 3 3" xfId="2123"/>
    <cellStyle name="Обычный 2 2 3 2 4" xfId="843"/>
    <cellStyle name="Обычный 2 2 3 2 4 2" xfId="1774"/>
    <cellStyle name="Обычный 2 2 3 2 4 2 2" xfId="6662"/>
    <cellStyle name="Обычный 2 2 3 2 4 3" xfId="2718"/>
    <cellStyle name="Обычный 2 2 3 2 5" xfId="844"/>
    <cellStyle name="Обычный 2 2 3 2 5 2" xfId="1772"/>
    <cellStyle name="Обычный 2 2 3 3" xfId="58"/>
    <cellStyle name="Обычный 2 2 3 4" xfId="845"/>
    <cellStyle name="Обычный 2 2 3 4 2" xfId="1776"/>
    <cellStyle name="Обычный 2 2 3 4 3" xfId="1775"/>
    <cellStyle name="Обычный 2 2 4" xfId="59"/>
    <cellStyle name="Обычный 2 2 4 2" xfId="292"/>
    <cellStyle name="Обычный 2 2 4 2 2" xfId="568"/>
    <cellStyle name="Обычный 2 2 4 2 2 2" xfId="846"/>
    <cellStyle name="Обычный 2 2 4 2 2 2 2" xfId="4316"/>
    <cellStyle name="Обычный 2 2 4 2 2 3" xfId="2487"/>
    <cellStyle name="Обычный 2 2 4 2 3" xfId="847"/>
    <cellStyle name="Обычный 2 2 4 2 3 2" xfId="1777"/>
    <cellStyle name="Обычный 2 2 4 2 3 2 2" xfId="6665"/>
    <cellStyle name="Обычный 2 2 4 2 3 3" xfId="2719"/>
    <cellStyle name="Обычный 2 2 4 2 4" xfId="848"/>
    <cellStyle name="Обычный 2 2 4 2 4 2" xfId="6664"/>
    <cellStyle name="Обычный 2 2 4 2 5" xfId="2125"/>
    <cellStyle name="Обычный 2 2 4 3" xfId="414"/>
    <cellStyle name="Обычный 2 2 4 3 2" xfId="849"/>
    <cellStyle name="Обычный 2 2 4 3 2 2" xfId="4317"/>
    <cellStyle name="Обычный 2 2 4 3 3" xfId="2370"/>
    <cellStyle name="Обычный 2 2 4 4" xfId="850"/>
    <cellStyle name="Обычный 2 2 4 4 2" xfId="1778"/>
    <cellStyle name="Обычный 2 2 4 4 2 2" xfId="6666"/>
    <cellStyle name="Обычный 2 2 4 4 3" xfId="2720"/>
    <cellStyle name="Обычный 2 2 4 5" xfId="851"/>
    <cellStyle name="Обычный 2 2 4 5 2" xfId="6663"/>
    <cellStyle name="Обычный 2 2 4 6" xfId="2124"/>
    <cellStyle name="Обычный 2 2 5" xfId="60"/>
    <cellStyle name="Обычный 2 2 6" xfId="4318"/>
    <cellStyle name="Обычный 2 2 6 2" xfId="4319"/>
    <cellStyle name="Обычный 2 2 6 2 2" xfId="4320"/>
    <cellStyle name="Обычный 2 2 6 2 2 2" xfId="4321"/>
    <cellStyle name="Обычный 2 2 6 2 3" xfId="4322"/>
    <cellStyle name="Обычный 2 2 6 3" xfId="4323"/>
    <cellStyle name="Обычный 2 2 6 3 2" xfId="4324"/>
    <cellStyle name="Обычный 2 2 6 4" xfId="4325"/>
    <cellStyle name="Обычный 2 2 6 4 2" xfId="4326"/>
    <cellStyle name="Обычный 2 2 6 4 3" xfId="4327"/>
    <cellStyle name="Обычный 2 2 6 4 4" xfId="4328"/>
    <cellStyle name="Обычный 2 2 6 5" xfId="4329"/>
    <cellStyle name="Обычный 2 2 6 5 2" xfId="4330"/>
    <cellStyle name="Обычный 2 2 6 6" xfId="4331"/>
    <cellStyle name="Обычный 2 2 6 6 2" xfId="4332"/>
    <cellStyle name="Обычный 2 2 6 7" xfId="4333"/>
    <cellStyle name="Обычный 2 2 6 7 2" xfId="4334"/>
    <cellStyle name="Обычный 2 2 6 8" xfId="4335"/>
    <cellStyle name="Обычный 2 2 6 9" xfId="4336"/>
    <cellStyle name="Обычный 2 2 7" xfId="7206"/>
    <cellStyle name="Обычный 2 20" xfId="61"/>
    <cellStyle name="Обычный 2 20 2" xfId="4337"/>
    <cellStyle name="Обычный 2 20 2 2" xfId="4338"/>
    <cellStyle name="Обычный 2 20 3" xfId="4339"/>
    <cellStyle name="Обычный 2 21" xfId="62"/>
    <cellStyle name="Обычный 2 22" xfId="262"/>
    <cellStyle name="Обычный 2 22 2" xfId="4340"/>
    <cellStyle name="Обычный 2 23" xfId="24"/>
    <cellStyle name="Обычный 2 23 2" xfId="4342"/>
    <cellStyle name="Обычный 2 23 3" xfId="4341"/>
    <cellStyle name="Обычный 2 24" xfId="4343"/>
    <cellStyle name="Обычный 2 3" xfId="63"/>
    <cellStyle name="Обычный 2 3 10" xfId="4344"/>
    <cellStyle name="Обычный 2 3 10 2" xfId="4345"/>
    <cellStyle name="Обычный 2 3 10 2 2" xfId="4346"/>
    <cellStyle name="Обычный 2 3 10 2 2 2" xfId="4347"/>
    <cellStyle name="Обычный 2 3 10 2 2 2 2" xfId="4348"/>
    <cellStyle name="Обычный 2 3 10 2 2 3" xfId="4349"/>
    <cellStyle name="Обычный 2 3 10 2 3" xfId="4350"/>
    <cellStyle name="Обычный 2 3 10 2 3 2" xfId="4351"/>
    <cellStyle name="Обычный 2 3 10 2 4" xfId="4352"/>
    <cellStyle name="Обычный 2 3 10 3" xfId="4353"/>
    <cellStyle name="Обычный 2 3 10 3 2" xfId="4354"/>
    <cellStyle name="Обычный 2 3 10 4" xfId="4355"/>
    <cellStyle name="Обычный 2 3 10 4 2" xfId="4356"/>
    <cellStyle name="Обычный 2 3 10 5" xfId="4357"/>
    <cellStyle name="Обычный 2 3 11" xfId="4358"/>
    <cellStyle name="Обычный 2 3 11 2" xfId="4359"/>
    <cellStyle name="Обычный 2 3 11 2 2" xfId="4360"/>
    <cellStyle name="Обычный 2 3 11 2 2 2" xfId="4361"/>
    <cellStyle name="Обычный 2 3 11 2 2 3" xfId="4362"/>
    <cellStyle name="Обычный 2 3 11 2 3" xfId="4363"/>
    <cellStyle name="Обычный 2 3 11 3" xfId="4364"/>
    <cellStyle name="Обычный 2 3 11 3 2" xfId="4365"/>
    <cellStyle name="Обычный 2 3 11 4" xfId="4366"/>
    <cellStyle name="Обычный 2 3 11 4 2" xfId="4367"/>
    <cellStyle name="Обычный 2 3 11 5" xfId="4368"/>
    <cellStyle name="Обычный 2 3 12" xfId="4369"/>
    <cellStyle name="Обычный 2 3 12 2" xfId="4370"/>
    <cellStyle name="Обычный 2 3 12 2 2" xfId="4371"/>
    <cellStyle name="Обычный 2 3 12 3" xfId="4372"/>
    <cellStyle name="Обычный 2 3 12 3 2" xfId="4373"/>
    <cellStyle name="Обычный 2 3 12 3 2 2" xfId="4374"/>
    <cellStyle name="Обычный 2 3 12 3 3" xfId="4375"/>
    <cellStyle name="Обычный 2 3 12 4" xfId="4376"/>
    <cellStyle name="Обычный 2 3 12 4 2" xfId="4377"/>
    <cellStyle name="Обычный 2 3 12 5" xfId="4378"/>
    <cellStyle name="Обычный 2 3 12 5 2" xfId="4379"/>
    <cellStyle name="Обычный 2 3 12 5 2 2" xfId="4380"/>
    <cellStyle name="Обычный 2 3 12 5 2 2 2" xfId="4381"/>
    <cellStyle name="Обычный 2 3 12 5 2 3" xfId="4382"/>
    <cellStyle name="Обычный 2 3 12 5 2 4" xfId="4383"/>
    <cellStyle name="Обычный 2 3 12 5 2 5" xfId="4384"/>
    <cellStyle name="Обычный 2 3 12 5 2 6" xfId="4385"/>
    <cellStyle name="Обычный 2 3 12 5 2 7" xfId="4386"/>
    <cellStyle name="Обычный 2 3 12 5 2 8" xfId="4387"/>
    <cellStyle name="Обычный 2 3 12 5 2 8 2" xfId="4388"/>
    <cellStyle name="Обычный 2 3 12 5 2 9" xfId="4389"/>
    <cellStyle name="Обычный 2 3 12 5 3" xfId="4390"/>
    <cellStyle name="Обычный 2 3 12 5 3 2" xfId="4391"/>
    <cellStyle name="Обычный 2 3 12 5 3 3" xfId="4392"/>
    <cellStyle name="Обычный 2 3 12 5 3 4" xfId="4393"/>
    <cellStyle name="Обычный 2 3 12 5 3 5" xfId="4394"/>
    <cellStyle name="Обычный 2 3 12 5 3 6" xfId="4395"/>
    <cellStyle name="Обычный 2 3 12 5 3 7" xfId="4396"/>
    <cellStyle name="Обычный 2 3 12 5 4" xfId="4397"/>
    <cellStyle name="Обычный 2 3 12 6" xfId="4398"/>
    <cellStyle name="Обычный 2 3 12 6 2" xfId="4399"/>
    <cellStyle name="Обычный 2 3 12 6 2 2" xfId="4400"/>
    <cellStyle name="Обычный 2 3 12 7" xfId="4401"/>
    <cellStyle name="Обычный 2 3 13" xfId="4402"/>
    <cellStyle name="Обычный 2 3 13 2" xfId="4403"/>
    <cellStyle name="Обычный 2 3 13 2 2" xfId="4404"/>
    <cellStyle name="Обычный 2 3 13 2 2 2" xfId="4405"/>
    <cellStyle name="Обычный 2 3 13 2 3" xfId="4406"/>
    <cellStyle name="Обычный 2 3 13 3" xfId="4407"/>
    <cellStyle name="Обычный 2 3 13 3 2" xfId="4408"/>
    <cellStyle name="Обычный 2 3 13 4" xfId="4409"/>
    <cellStyle name="Обычный 2 3 13 4 2" xfId="4410"/>
    <cellStyle name="Обычный 2 3 13 5" xfId="4411"/>
    <cellStyle name="Обычный 2 3 13 5 2" xfId="4412"/>
    <cellStyle name="Обычный 2 3 13 6" xfId="4413"/>
    <cellStyle name="Обычный 2 3 13 6 2" xfId="4414"/>
    <cellStyle name="Обычный 2 3 13 6 3" xfId="4415"/>
    <cellStyle name="Обычный 2 3 13 7" xfId="4416"/>
    <cellStyle name="Обычный 2 3 14" xfId="4417"/>
    <cellStyle name="Обычный 2 3 15" xfId="4418"/>
    <cellStyle name="Обычный 2 3 15 2" xfId="4419"/>
    <cellStyle name="Обычный 2 3 16" xfId="4420"/>
    <cellStyle name="Обычный 2 3 16 2" xfId="4421"/>
    <cellStyle name="Обычный 2 3 17" xfId="4422"/>
    <cellStyle name="Обычный 2 3 17 2" xfId="4423"/>
    <cellStyle name="Обычный 2 3 17 2 2" xfId="4424"/>
    <cellStyle name="Обычный 2 3 17 2 2 2" xfId="4425"/>
    <cellStyle name="Обычный 2 3 17 2 3" xfId="4426"/>
    <cellStyle name="Обычный 2 3 17 3" xfId="4427"/>
    <cellStyle name="Обычный 2 3 18" xfId="4428"/>
    <cellStyle name="Обычный 2 3 18 2" xfId="4429"/>
    <cellStyle name="Обычный 2 3 19" xfId="4430"/>
    <cellStyle name="Обычный 2 3 19 2" xfId="4431"/>
    <cellStyle name="Обычный 2 3 19 3" xfId="4432"/>
    <cellStyle name="Обычный 2 3 19 4" xfId="4433"/>
    <cellStyle name="Обычный 2 3 2" xfId="64"/>
    <cellStyle name="Обычный 2 3 2 10" xfId="4434"/>
    <cellStyle name="Обычный 2 3 2 10 2" xfId="4435"/>
    <cellStyle name="Обычный 2 3 2 10 3" xfId="4436"/>
    <cellStyle name="Обычный 2 3 2 10 4" xfId="4437"/>
    <cellStyle name="Обычный 2 3 2 11" xfId="4438"/>
    <cellStyle name="Обычный 2 3 2 11 2" xfId="4439"/>
    <cellStyle name="Обычный 2 3 2 12" xfId="4440"/>
    <cellStyle name="Обычный 2 3 2 12 2" xfId="4441"/>
    <cellStyle name="Обычный 2 3 2 13" xfId="4442"/>
    <cellStyle name="Обычный 2 3 2 14" xfId="4443"/>
    <cellStyle name="Обычный 2 3 2 15" xfId="4444"/>
    <cellStyle name="Обычный 2 3 2 15 2" xfId="4445"/>
    <cellStyle name="Обычный 2 3 2 15 2 2" xfId="4446"/>
    <cellStyle name="Обычный 2 3 2 16" xfId="4447"/>
    <cellStyle name="Обычный 2 3 2 2" xfId="65"/>
    <cellStyle name="Обычный 2 3 2 2 2" xfId="66"/>
    <cellStyle name="Обычный 2 3 2 2 2 10" xfId="4448"/>
    <cellStyle name="Обычный 2 3 2 2 2 10 2" xfId="4449"/>
    <cellStyle name="Обычный 2 3 2 2 2 11" xfId="4450"/>
    <cellStyle name="Обычный 2 3 2 2 2 12" xfId="4451"/>
    <cellStyle name="Обычный 2 3 2 2 2 13" xfId="2127"/>
    <cellStyle name="Обычный 2 3 2 2 2 2" xfId="416"/>
    <cellStyle name="Обычный 2 3 2 2 2 2 2" xfId="852"/>
    <cellStyle name="Обычный 2 3 2 2 2 2 2 2" xfId="4453"/>
    <cellStyle name="Обычный 2 3 2 2 2 2 2 3" xfId="4452"/>
    <cellStyle name="Обычный 2 3 2 2 2 2 3" xfId="4454"/>
    <cellStyle name="Обычный 2 3 2 2 2 2 4" xfId="2488"/>
    <cellStyle name="Обычный 2 3 2 2 2 3" xfId="853"/>
    <cellStyle name="Обычный 2 3 2 2 2 3 2" xfId="1779"/>
    <cellStyle name="Обычный 2 3 2 2 2 3 2 2" xfId="4455"/>
    <cellStyle name="Обычный 2 3 2 2 2 3 3" xfId="2721"/>
    <cellStyle name="Обычный 2 3 2 2 2 4" xfId="854"/>
    <cellStyle name="Обычный 2 3 2 2 2 4 2" xfId="4457"/>
    <cellStyle name="Обычный 2 3 2 2 2 4 3" xfId="4456"/>
    <cellStyle name="Обычный 2 3 2 2 2 5" xfId="4458"/>
    <cellStyle name="Обычный 2 3 2 2 2 5 2" xfId="4459"/>
    <cellStyle name="Обычный 2 3 2 2 2 5 2 2" xfId="4460"/>
    <cellStyle name="Обычный 2 3 2 2 2 5 3" xfId="4461"/>
    <cellStyle name="Обычный 2 3 2 2 2 6" xfId="4462"/>
    <cellStyle name="Обычный 2 3 2 2 2 6 2" xfId="4463"/>
    <cellStyle name="Обычный 2 3 2 2 2 6 2 2" xfId="4464"/>
    <cellStyle name="Обычный 2 3 2 2 2 6 3" xfId="4465"/>
    <cellStyle name="Обычный 2 3 2 2 2 7" xfId="4466"/>
    <cellStyle name="Обычный 2 3 2 2 2 7 2" xfId="4467"/>
    <cellStyle name="Обычный 2 3 2 2 2 7 2 2" xfId="4468"/>
    <cellStyle name="Обычный 2 3 2 2 2 7 3" xfId="4469"/>
    <cellStyle name="Обычный 2 3 2 2 2 8" xfId="4470"/>
    <cellStyle name="Обычный 2 3 2 2 2 8 2" xfId="4471"/>
    <cellStyle name="Обычный 2 3 2 2 2 9" xfId="4472"/>
    <cellStyle name="Обычный 2 3 2 2 2 9 2" xfId="4473"/>
    <cellStyle name="Обычный 2 3 2 2 3" xfId="415"/>
    <cellStyle name="Обычный 2 3 2 2 3 2" xfId="855"/>
    <cellStyle name="Обычный 2 3 2 2 3 2 2" xfId="6668"/>
    <cellStyle name="Обычный 2 3 2 2 3 3" xfId="2371"/>
    <cellStyle name="Обычный 2 3 2 2 4" xfId="856"/>
    <cellStyle name="Обычный 2 3 2 2 4 2" xfId="1780"/>
    <cellStyle name="Обычный 2 3 2 2 4 2 2" xfId="6669"/>
    <cellStyle name="Обычный 2 3 2 2 4 3" xfId="2722"/>
    <cellStyle name="Обычный 2 3 2 2 5" xfId="857"/>
    <cellStyle name="Обычный 2 3 2 2 5 2" xfId="6667"/>
    <cellStyle name="Обычный 2 3 2 2 6" xfId="2126"/>
    <cellStyle name="Обычный 2 3 2 3" xfId="67"/>
    <cellStyle name="Обычный 2 3 2 3 2" xfId="68"/>
    <cellStyle name="Обычный 2 3 2 3 2 2" xfId="418"/>
    <cellStyle name="Обычный 2 3 2 3 2 2 2" xfId="858"/>
    <cellStyle name="Обычный 2 3 2 3 2 2 2 2" xfId="4475"/>
    <cellStyle name="Обычный 2 3 2 3 2 2 2 3" xfId="4474"/>
    <cellStyle name="Обычный 2 3 2 3 2 2 3" xfId="4476"/>
    <cellStyle name="Обычный 2 3 2 3 2 2 4" xfId="2489"/>
    <cellStyle name="Обычный 2 3 2 3 2 3" xfId="859"/>
    <cellStyle name="Обычный 2 3 2 3 2 3 2" xfId="1781"/>
    <cellStyle name="Обычный 2 3 2 3 2 3 2 2" xfId="4477"/>
    <cellStyle name="Обычный 2 3 2 3 2 3 3" xfId="2723"/>
    <cellStyle name="Обычный 2 3 2 3 2 4" xfId="860"/>
    <cellStyle name="Обычный 2 3 2 3 2 4 2" xfId="4479"/>
    <cellStyle name="Обычный 2 3 2 3 2 4 3" xfId="4478"/>
    <cellStyle name="Обычный 2 3 2 3 2 5" xfId="4480"/>
    <cellStyle name="Обычный 2 3 2 3 2 6" xfId="2129"/>
    <cellStyle name="Обычный 2 3 2 3 3" xfId="417"/>
    <cellStyle name="Обычный 2 3 2 3 3 2" xfId="861"/>
    <cellStyle name="Обычный 2 3 2 3 3 2 2" xfId="6671"/>
    <cellStyle name="Обычный 2 3 2 3 3 3" xfId="2372"/>
    <cellStyle name="Обычный 2 3 2 3 4" xfId="862"/>
    <cellStyle name="Обычный 2 3 2 3 4 2" xfId="1782"/>
    <cellStyle name="Обычный 2 3 2 3 4 2 2" xfId="6672"/>
    <cellStyle name="Обычный 2 3 2 3 4 3" xfId="2724"/>
    <cellStyle name="Обычный 2 3 2 3 5" xfId="863"/>
    <cellStyle name="Обычный 2 3 2 3 5 2" xfId="6670"/>
    <cellStyle name="Обычный 2 3 2 3 6" xfId="2128"/>
    <cellStyle name="Обычный 2 3 2 4" xfId="69"/>
    <cellStyle name="Обычный 2 3 2 4 10" xfId="2130"/>
    <cellStyle name="Обычный 2 3 2 4 2" xfId="293"/>
    <cellStyle name="Обычный 2 3 2 4 2 2" xfId="569"/>
    <cellStyle name="Обычный 2 3 2 4 2 2 2" xfId="864"/>
    <cellStyle name="Обычный 2 3 2 4 2 2 2 2" xfId="4481"/>
    <cellStyle name="Обычный 2 3 2 4 2 2 3" xfId="2490"/>
    <cellStyle name="Обычный 2 3 2 4 2 3" xfId="865"/>
    <cellStyle name="Обычный 2 3 2 4 2 3 2" xfId="1783"/>
    <cellStyle name="Обычный 2 3 2 4 2 3 2 2" xfId="6674"/>
    <cellStyle name="Обычный 2 3 2 4 2 3 3" xfId="2725"/>
    <cellStyle name="Обычный 2 3 2 4 2 4" xfId="866"/>
    <cellStyle name="Обычный 2 3 2 4 2 4 2" xfId="6673"/>
    <cellStyle name="Обычный 2 3 2 4 2 5" xfId="2131"/>
    <cellStyle name="Обычный 2 3 2 4 3" xfId="419"/>
    <cellStyle name="Обычный 2 3 2 4 3 2" xfId="867"/>
    <cellStyle name="Обычный 2 3 2 4 3 2 2" xfId="4482"/>
    <cellStyle name="Обычный 2 3 2 4 3 3" xfId="2373"/>
    <cellStyle name="Обычный 2 3 2 4 4" xfId="868"/>
    <cellStyle name="Обычный 2 3 2 4 4 2" xfId="1784"/>
    <cellStyle name="Обычный 2 3 2 4 4 2 2" xfId="4484"/>
    <cellStyle name="Обычный 2 3 2 4 4 2 3" xfId="4483"/>
    <cellStyle name="Обычный 2 3 2 4 4 3" xfId="4485"/>
    <cellStyle name="Обычный 2 3 2 4 4 4" xfId="2726"/>
    <cellStyle name="Обычный 2 3 2 4 5" xfId="869"/>
    <cellStyle name="Обычный 2 3 2 4 5 2" xfId="4487"/>
    <cellStyle name="Обычный 2 3 2 4 5 3" xfId="4486"/>
    <cellStyle name="Обычный 2 3 2 4 6" xfId="4488"/>
    <cellStyle name="Обычный 2 3 2 4 6 2" xfId="4489"/>
    <cellStyle name="Обычный 2 3 2 4 6 2 2" xfId="4490"/>
    <cellStyle name="Обычный 2 3 2 4 6 3" xfId="4491"/>
    <cellStyle name="Обычный 2 3 2 4 7" xfId="4492"/>
    <cellStyle name="Обычный 2 3 2 4 7 2" xfId="4493"/>
    <cellStyle name="Обычный 2 3 2 4 8" xfId="4494"/>
    <cellStyle name="Обычный 2 3 2 4 8 2" xfId="4495"/>
    <cellStyle name="Обычный 2 3 2 4 9" xfId="4496"/>
    <cellStyle name="Обычный 2 3 2 5" xfId="4497"/>
    <cellStyle name="Обычный 2 3 2 5 10" xfId="4498"/>
    <cellStyle name="Обычный 2 3 2 5 2" xfId="4499"/>
    <cellStyle name="Обычный 2 3 2 5 2 2" xfId="4500"/>
    <cellStyle name="Обычный 2 3 2 5 2 2 2" xfId="4501"/>
    <cellStyle name="Обычный 2 3 2 5 2 3" xfId="4502"/>
    <cellStyle name="Обычный 2 3 2 5 3" xfId="4503"/>
    <cellStyle name="Обычный 2 3 2 5 3 2" xfId="4504"/>
    <cellStyle name="Обычный 2 3 2 5 4" xfId="4505"/>
    <cellStyle name="Обычный 2 3 2 5 4 2" xfId="4506"/>
    <cellStyle name="Обычный 2 3 2 5 5" xfId="4507"/>
    <cellStyle name="Обычный 2 3 2 5 5 2" xfId="4508"/>
    <cellStyle name="Обычный 2 3 2 5 6" xfId="4509"/>
    <cellStyle name="Обычный 2 3 2 5 6 2" xfId="4510"/>
    <cellStyle name="Обычный 2 3 2 5 6 2 2" xfId="4511"/>
    <cellStyle name="Обычный 2 3 2 5 6 3" xfId="4512"/>
    <cellStyle name="Обычный 2 3 2 5 7" xfId="4513"/>
    <cellStyle name="Обычный 2 3 2 5 7 2" xfId="4514"/>
    <cellStyle name="Обычный 2 3 2 5 8" xfId="4515"/>
    <cellStyle name="Обычный 2 3 2 5 8 2" xfId="4516"/>
    <cellStyle name="Обычный 2 3 2 5 9" xfId="4517"/>
    <cellStyle name="Обычный 2 3 2 5 9 2" xfId="4518"/>
    <cellStyle name="Обычный 2 3 2 6" xfId="4519"/>
    <cellStyle name="Обычный 2 3 2 6 2" xfId="4520"/>
    <cellStyle name="Обычный 2 3 2 6 2 2" xfId="4521"/>
    <cellStyle name="Обычный 2 3 2 6 3" xfId="4522"/>
    <cellStyle name="Обычный 2 3 2 7" xfId="4523"/>
    <cellStyle name="Обычный 2 3 2 7 2" xfId="4524"/>
    <cellStyle name="Обычный 2 3 2 7 2 2" xfId="4525"/>
    <cellStyle name="Обычный 2 3 2 7 2 2 2" xfId="4526"/>
    <cellStyle name="Обычный 2 3 2 7 2 2 2 2" xfId="4527"/>
    <cellStyle name="Обычный 2 3 2 7 2 2 2 2 2" xfId="4528"/>
    <cellStyle name="Обычный 2 3 2 7 2 2 2 3" xfId="4529"/>
    <cellStyle name="Обычный 2 3 2 7 2 2 2 4" xfId="4530"/>
    <cellStyle name="Обычный 2 3 2 7 2 2 2 5" xfId="4531"/>
    <cellStyle name="Обычный 2 3 2 7 2 2 2 6" xfId="4532"/>
    <cellStyle name="Обычный 2 3 2 7 2 2 2 7" xfId="4533"/>
    <cellStyle name="Обычный 2 3 2 7 2 2 2 8" xfId="4534"/>
    <cellStyle name="Обычный 2 3 2 7 2 2 2 8 2" xfId="4535"/>
    <cellStyle name="Обычный 2 3 2 7 2 2 2 9" xfId="4536"/>
    <cellStyle name="Обычный 2 3 2 7 2 2 3" xfId="4537"/>
    <cellStyle name="Обычный 2 3 2 7 2 2 3 2" xfId="4538"/>
    <cellStyle name="Обычный 2 3 2 7 2 2 3 3" xfId="4539"/>
    <cellStyle name="Обычный 2 3 2 7 2 2 3 4" xfId="4540"/>
    <cellStyle name="Обычный 2 3 2 7 2 2 3 5" xfId="4541"/>
    <cellStyle name="Обычный 2 3 2 7 2 2 3 6" xfId="4542"/>
    <cellStyle name="Обычный 2 3 2 7 2 2 3 7" xfId="4543"/>
    <cellStyle name="Обычный 2 3 2 7 2 2 4" xfId="4544"/>
    <cellStyle name="Обычный 2 3 2 7 2 3" xfId="4545"/>
    <cellStyle name="Обычный 2 3 2 7 3" xfId="4546"/>
    <cellStyle name="Обычный 2 3 2 7 3 2" xfId="4547"/>
    <cellStyle name="Обычный 2 3 2 7 4" xfId="4548"/>
    <cellStyle name="Обычный 2 3 2 7 4 2" xfId="4549"/>
    <cellStyle name="Обычный 2 3 2 7 5" xfId="4550"/>
    <cellStyle name="Обычный 2 3 2 7 5 2" xfId="4551"/>
    <cellStyle name="Обычный 2 3 2 7 5 2 2" xfId="4552"/>
    <cellStyle name="Обычный 2 3 2 7 5 2 2 2" xfId="4553"/>
    <cellStyle name="Обычный 2 3 2 7 5 2 3" xfId="4554"/>
    <cellStyle name="Обычный 2 3 2 7 5 2 4" xfId="4555"/>
    <cellStyle name="Обычный 2 3 2 7 5 2 5" xfId="4556"/>
    <cellStyle name="Обычный 2 3 2 7 5 2 6" xfId="4557"/>
    <cellStyle name="Обычный 2 3 2 7 5 2 7" xfId="4558"/>
    <cellStyle name="Обычный 2 3 2 7 5 2 8" xfId="4559"/>
    <cellStyle name="Обычный 2 3 2 7 5 2 8 2" xfId="4560"/>
    <cellStyle name="Обычный 2 3 2 7 5 2 9" xfId="4561"/>
    <cellStyle name="Обычный 2 3 2 7 5 3" xfId="4562"/>
    <cellStyle name="Обычный 2 3 2 7 5 3 2" xfId="4563"/>
    <cellStyle name="Обычный 2 3 2 7 5 3 3" xfId="4564"/>
    <cellStyle name="Обычный 2 3 2 7 5 3 4" xfId="4565"/>
    <cellStyle name="Обычный 2 3 2 7 5 3 5" xfId="4566"/>
    <cellStyle name="Обычный 2 3 2 7 5 3 6" xfId="4567"/>
    <cellStyle name="Обычный 2 3 2 7 5 3 7" xfId="4568"/>
    <cellStyle name="Обычный 2 3 2 7 5 4" xfId="4569"/>
    <cellStyle name="Обычный 2 3 2 7 6" xfId="4570"/>
    <cellStyle name="Обычный 2 3 2 7 6 2" xfId="4571"/>
    <cellStyle name="Обычный 2 3 2 7 7" xfId="4572"/>
    <cellStyle name="Обычный 2 3 2 7 7 2" xfId="4573"/>
    <cellStyle name="Обычный 2 3 2 7 7 3" xfId="4574"/>
    <cellStyle name="Обычный 2 3 2 7 7 3 2" xfId="4575"/>
    <cellStyle name="Обычный 2 3 2 7 7 3 3" xfId="4576"/>
    <cellStyle name="Обычный 2 3 2 7 7 4" xfId="4577"/>
    <cellStyle name="Обычный 2 3 2 7 7 5" xfId="4578"/>
    <cellStyle name="Обычный 2 3 2 7 8" xfId="4579"/>
    <cellStyle name="Обычный 2 3 2 8" xfId="4580"/>
    <cellStyle name="Обычный 2 3 2 8 2" xfId="4581"/>
    <cellStyle name="Обычный 2 3 2 9" xfId="4582"/>
    <cellStyle name="Обычный 2 3 2 9 2" xfId="4583"/>
    <cellStyle name="Обычный 2 3 20" xfId="4584"/>
    <cellStyle name="Обычный 2 3 20 2" xfId="4585"/>
    <cellStyle name="Обычный 2 3 21" xfId="4586"/>
    <cellStyle name="Обычный 2 3 21 2" xfId="4587"/>
    <cellStyle name="Обычный 2 3 22" xfId="4588"/>
    <cellStyle name="Обычный 2 3 22 2" xfId="4589"/>
    <cellStyle name="Обычный 2 3 22 2 2" xfId="4590"/>
    <cellStyle name="Обычный 2 3 22 2 3" xfId="4591"/>
    <cellStyle name="Обычный 2 3 22 2 4" xfId="4592"/>
    <cellStyle name="Обычный 2 3 22 3" xfId="4593"/>
    <cellStyle name="Обычный 2 3 23" xfId="4594"/>
    <cellStyle name="Обычный 2 3 23 2" xfId="4595"/>
    <cellStyle name="Обычный 2 3 24" xfId="4596"/>
    <cellStyle name="Обычный 2 3 24 2" xfId="4597"/>
    <cellStyle name="Обычный 2 3 25" xfId="4598"/>
    <cellStyle name="Обычный 2 3 3" xfId="70"/>
    <cellStyle name="Обычный 2 3 3 10" xfId="4599"/>
    <cellStyle name="Обычный 2 3 3 10 2" xfId="4600"/>
    <cellStyle name="Обычный 2 3 3 11" xfId="4601"/>
    <cellStyle name="Обычный 2 3 3 11 2" xfId="4602"/>
    <cellStyle name="Обычный 2 3 3 11 2 2" xfId="4603"/>
    <cellStyle name="Обычный 2 3 3 11 3" xfId="4604"/>
    <cellStyle name="Обычный 2 3 3 11 4" xfId="4605"/>
    <cellStyle name="Обычный 2 3 3 11 5" xfId="4606"/>
    <cellStyle name="Обычный 2 3 3 12" xfId="4607"/>
    <cellStyle name="Обычный 2 3 3 12 2" xfId="4608"/>
    <cellStyle name="Обычный 2 3 3 13" xfId="4609"/>
    <cellStyle name="Обычный 2 3 3 13 2" xfId="4610"/>
    <cellStyle name="Обычный 2 3 3 13 2 2" xfId="4611"/>
    <cellStyle name="Обычный 2 3 3 13 3" xfId="4612"/>
    <cellStyle name="Обычный 2 3 3 14" xfId="4613"/>
    <cellStyle name="Обычный 2 3 3 14 2" xfId="4614"/>
    <cellStyle name="Обычный 2 3 3 14 2 2" xfId="4615"/>
    <cellStyle name="Обычный 2 3 3 14 3" xfId="4616"/>
    <cellStyle name="Обычный 2 3 3 15" xfId="4617"/>
    <cellStyle name="Обычный 2 3 3 15 2" xfId="4618"/>
    <cellStyle name="Обычный 2 3 3 16" xfId="4619"/>
    <cellStyle name="Обычный 2 3 3 16 2" xfId="4620"/>
    <cellStyle name="Обычный 2 3 3 17" xfId="4621"/>
    <cellStyle name="Обычный 2 3 3 17 2" xfId="4622"/>
    <cellStyle name="Обычный 2 3 3 18" xfId="4623"/>
    <cellStyle name="Обычный 2 3 3 19" xfId="2132"/>
    <cellStyle name="Обычный 2 3 3 2" xfId="71"/>
    <cellStyle name="Обычный 2 3 3 2 10" xfId="2133"/>
    <cellStyle name="Обычный 2 3 3 2 2" xfId="294"/>
    <cellStyle name="Обычный 2 3 3 2 2 10" xfId="4624"/>
    <cellStyle name="Обычный 2 3 3 2 2 10 2" xfId="4625"/>
    <cellStyle name="Обычный 2 3 3 2 2 11" xfId="4626"/>
    <cellStyle name="Обычный 2 3 3 2 2 12" xfId="2134"/>
    <cellStyle name="Обычный 2 3 3 2 2 2" xfId="570"/>
    <cellStyle name="Обычный 2 3 3 2 2 2 2" xfId="870"/>
    <cellStyle name="Обычный 2 3 3 2 2 2 2 2" xfId="4628"/>
    <cellStyle name="Обычный 2 3 3 2 2 2 2 3" xfId="4629"/>
    <cellStyle name="Обычный 2 3 3 2 2 2 2 4" xfId="4627"/>
    <cellStyle name="Обычный 2 3 3 2 2 2 3" xfId="4630"/>
    <cellStyle name="Обычный 2 3 3 2 2 2 3 2" xfId="4631"/>
    <cellStyle name="Обычный 2 3 3 2 2 2 3 2 2" xfId="4632"/>
    <cellStyle name="Обычный 2 3 3 2 2 2 3 2 3" xfId="4633"/>
    <cellStyle name="Обычный 2 3 3 2 2 2 3 3" xfId="4634"/>
    <cellStyle name="Обычный 2 3 3 2 2 2 4" xfId="4635"/>
    <cellStyle name="Обычный 2 3 3 2 2 2 4 2" xfId="4636"/>
    <cellStyle name="Обычный 2 3 3 2 2 2 5" xfId="4637"/>
    <cellStyle name="Обычный 2 3 3 2 2 2 6" xfId="2491"/>
    <cellStyle name="Обычный 2 3 3 2 2 3" xfId="871"/>
    <cellStyle name="Обычный 2 3 3 2 2 3 2" xfId="1785"/>
    <cellStyle name="Обычный 2 3 3 2 2 3 2 2" xfId="4638"/>
    <cellStyle name="Обычный 2 3 3 2 2 3 3" xfId="2727"/>
    <cellStyle name="Обычный 2 3 3 2 2 4" xfId="872"/>
    <cellStyle name="Обычный 2 3 3 2 2 4 2" xfId="4640"/>
    <cellStyle name="Обычный 2 3 3 2 2 4 2 2" xfId="4641"/>
    <cellStyle name="Обычный 2 3 3 2 2 4 3" xfId="4642"/>
    <cellStyle name="Обычный 2 3 3 2 2 4 4" xfId="4639"/>
    <cellStyle name="Обычный 2 3 3 2 2 5" xfId="4643"/>
    <cellStyle name="Обычный 2 3 3 2 2 5 2" xfId="4644"/>
    <cellStyle name="Обычный 2 3 3 2 2 5 2 2" xfId="4645"/>
    <cellStyle name="Обычный 2 3 3 2 2 5 3" xfId="4646"/>
    <cellStyle name="Обычный 2 3 3 2 2 6" xfId="4647"/>
    <cellStyle name="Обычный 2 3 3 2 2 6 2" xfId="4648"/>
    <cellStyle name="Обычный 2 3 3 2 2 7" xfId="4649"/>
    <cellStyle name="Обычный 2 3 3 2 2 7 2" xfId="4650"/>
    <cellStyle name="Обычный 2 3 3 2 2 8" xfId="4651"/>
    <cellStyle name="Обычный 2 3 3 2 2 8 2" xfId="4652"/>
    <cellStyle name="Обычный 2 3 3 2 2 8 2 2" xfId="4653"/>
    <cellStyle name="Обычный 2 3 3 2 2 8 3" xfId="4654"/>
    <cellStyle name="Обычный 2 3 3 2 2 8 3 2" xfId="4655"/>
    <cellStyle name="Обычный 2 3 3 2 2 8 4" xfId="4656"/>
    <cellStyle name="Обычный 2 3 3 2 2 8 4 2" xfId="4657"/>
    <cellStyle name="Обычный 2 3 3 2 2 8 5" xfId="4658"/>
    <cellStyle name="Обычный 2 3 3 2 2 8 5 2" xfId="4659"/>
    <cellStyle name="Обычный 2 3 3 2 2 8 6" xfId="4660"/>
    <cellStyle name="Обычный 2 3 3 2 2 9" xfId="4661"/>
    <cellStyle name="Обычный 2 3 3 2 2 9 2" xfId="4662"/>
    <cellStyle name="Обычный 2 3 3 2 2 9 2 2" xfId="4663"/>
    <cellStyle name="Обычный 2 3 3 2 2 9 3" xfId="4664"/>
    <cellStyle name="Обычный 2 3 3 2 3" xfId="421"/>
    <cellStyle name="Обычный 2 3 3 2 3 2" xfId="873"/>
    <cellStyle name="Обычный 2 3 3 2 3 2 2" xfId="4666"/>
    <cellStyle name="Обычный 2 3 3 2 3 2 3" xfId="4665"/>
    <cellStyle name="Обычный 2 3 3 2 3 3" xfId="4667"/>
    <cellStyle name="Обычный 2 3 3 2 3 3 2" xfId="4668"/>
    <cellStyle name="Обычный 2 3 3 2 3 4" xfId="4669"/>
    <cellStyle name="Обычный 2 3 3 2 3 5" xfId="2375"/>
    <cellStyle name="Обычный 2 3 3 2 4" xfId="874"/>
    <cellStyle name="Обычный 2 3 3 2 4 2" xfId="1786"/>
    <cellStyle name="Обычный 2 3 3 2 4 2 2" xfId="4671"/>
    <cellStyle name="Обычный 2 3 3 2 4 2 3" xfId="4670"/>
    <cellStyle name="Обычный 2 3 3 2 4 3" xfId="4672"/>
    <cellStyle name="Обычный 2 3 3 2 4 3 2" xfId="4673"/>
    <cellStyle name="Обычный 2 3 3 2 4 4" xfId="4674"/>
    <cellStyle name="Обычный 2 3 3 2 4 5" xfId="2728"/>
    <cellStyle name="Обычный 2 3 3 2 5" xfId="875"/>
    <cellStyle name="Обычный 2 3 3 2 5 2" xfId="4676"/>
    <cellStyle name="Обычный 2 3 3 2 5 2 2" xfId="4677"/>
    <cellStyle name="Обычный 2 3 3 2 5 2 3" xfId="4678"/>
    <cellStyle name="Обычный 2 3 3 2 5 3" xfId="4679"/>
    <cellStyle name="Обычный 2 3 3 2 5 4" xfId="4675"/>
    <cellStyle name="Обычный 2 3 3 2 6" xfId="4680"/>
    <cellStyle name="Обычный 2 3 3 2 6 2" xfId="4681"/>
    <cellStyle name="Обычный 2 3 3 2 6 2 2" xfId="4682"/>
    <cellStyle name="Обычный 2 3 3 2 6 3" xfId="4683"/>
    <cellStyle name="Обычный 2 3 3 2 6 4" xfId="4684"/>
    <cellStyle name="Обычный 2 3 3 2 6 5" xfId="4685"/>
    <cellStyle name="Обычный 2 3 3 2 7" xfId="4686"/>
    <cellStyle name="Обычный 2 3 3 2 8" xfId="4687"/>
    <cellStyle name="Обычный 2 3 3 2 9" xfId="4688"/>
    <cellStyle name="Обычный 2 3 3 3" xfId="295"/>
    <cellStyle name="Обычный 2 3 3 3 2" xfId="571"/>
    <cellStyle name="Обычный 2 3 3 3 2 2" xfId="876"/>
    <cellStyle name="Обычный 2 3 3 3 2 2 2" xfId="4689"/>
    <cellStyle name="Обычный 2 3 3 3 2 3" xfId="2492"/>
    <cellStyle name="Обычный 2 3 3 3 3" xfId="877"/>
    <cellStyle name="Обычный 2 3 3 3 3 2" xfId="1787"/>
    <cellStyle name="Обычный 2 3 3 3 3 2 2" xfId="4690"/>
    <cellStyle name="Обычный 2 3 3 3 3 3" xfId="2729"/>
    <cellStyle name="Обычный 2 3 3 3 4" xfId="878"/>
    <cellStyle name="Обычный 2 3 3 3 4 2" xfId="4691"/>
    <cellStyle name="Обычный 2 3 3 3 5" xfId="2135"/>
    <cellStyle name="Обычный 2 3 3 4" xfId="420"/>
    <cellStyle name="Обычный 2 3 3 4 2" xfId="879"/>
    <cellStyle name="Обычный 2 3 3 4 2 2" xfId="4693"/>
    <cellStyle name="Обычный 2 3 3 4 2 2 2" xfId="4694"/>
    <cellStyle name="Обычный 2 3 3 4 2 3" xfId="4695"/>
    <cellStyle name="Обычный 2 3 3 4 2 4" xfId="4692"/>
    <cellStyle name="Обычный 2 3 3 4 3" xfId="4696"/>
    <cellStyle name="Обычный 2 3 3 4 3 2" xfId="4697"/>
    <cellStyle name="Обычный 2 3 3 4 3 3" xfId="4698"/>
    <cellStyle name="Обычный 2 3 3 4 4" xfId="4699"/>
    <cellStyle name="Обычный 2 3 3 4 4 2" xfId="4700"/>
    <cellStyle name="Обычный 2 3 3 4 5" xfId="4701"/>
    <cellStyle name="Обычный 2 3 3 4 6" xfId="2374"/>
    <cellStyle name="Обычный 2 3 3 5" xfId="880"/>
    <cellStyle name="Обычный 2 3 3 5 2" xfId="1788"/>
    <cellStyle name="Обычный 2 3 3 5 2 2" xfId="4702"/>
    <cellStyle name="Обычный 2 3 3 5 3" xfId="2730"/>
    <cellStyle name="Обычный 2 3 3 6" xfId="881"/>
    <cellStyle name="Обычный 2 3 3 6 2" xfId="4704"/>
    <cellStyle name="Обычный 2 3 3 6 2 2" xfId="4705"/>
    <cellStyle name="Обычный 2 3 3 6 3" xfId="4706"/>
    <cellStyle name="Обычный 2 3 3 6 4" xfId="4703"/>
    <cellStyle name="Обычный 2 3 3 7" xfId="4707"/>
    <cellStyle name="Обычный 2 3 3 7 2" xfId="4708"/>
    <cellStyle name="Обычный 2 3 3 7 2 2" xfId="4709"/>
    <cellStyle name="Обычный 2 3 3 7 2 2 2" xfId="4710"/>
    <cellStyle name="Обычный 2 3 3 7 2 3" xfId="4711"/>
    <cellStyle name="Обычный 2 3 3 7 3" xfId="4712"/>
    <cellStyle name="Обычный 2 3 3 7 3 2" xfId="4713"/>
    <cellStyle name="Обычный 2 3 3 7 3 2 2" xfId="4714"/>
    <cellStyle name="Обычный 2 3 3 7 3 2 3" xfId="4715"/>
    <cellStyle name="Обычный 2 3 3 7 3 3" xfId="4716"/>
    <cellStyle name="Обычный 2 3 3 7 4" xfId="4717"/>
    <cellStyle name="Обычный 2 3 3 7 4 2" xfId="4718"/>
    <cellStyle name="Обычный 2 3 3 7 5" xfId="4719"/>
    <cellStyle name="Обычный 2 3 3 8" xfId="4720"/>
    <cellStyle name="Обычный 2 3 3 8 2" xfId="4721"/>
    <cellStyle name="Обычный 2 3 3 9" xfId="4722"/>
    <cellStyle name="Обычный 2 3 3 9 2" xfId="4723"/>
    <cellStyle name="Обычный 2 3 4" xfId="72"/>
    <cellStyle name="Обычный 2 3 4 10" xfId="4724"/>
    <cellStyle name="Обычный 2 3 4 10 2" xfId="4725"/>
    <cellStyle name="Обычный 2 3 4 11" xfId="4726"/>
    <cellStyle name="Обычный 2 3 4 12" xfId="2136"/>
    <cellStyle name="Обычный 2 3 4 2" xfId="296"/>
    <cellStyle name="Обычный 2 3 4 2 2" xfId="572"/>
    <cellStyle name="Обычный 2 3 4 2 2 10" xfId="2493"/>
    <cellStyle name="Обычный 2 3 4 2 2 2" xfId="882"/>
    <cellStyle name="Обычный 2 3 4 2 2 2 2" xfId="4728"/>
    <cellStyle name="Обычный 2 3 4 2 2 2 3" xfId="4727"/>
    <cellStyle name="Обычный 2 3 4 2 2 3" xfId="4729"/>
    <cellStyle name="Обычный 2 3 4 2 2 3 2" xfId="4730"/>
    <cellStyle name="Обычный 2 3 4 2 2 4" xfId="4731"/>
    <cellStyle name="Обычный 2 3 4 2 2 4 2" xfId="4732"/>
    <cellStyle name="Обычный 2 3 4 2 2 4 2 2" xfId="4733"/>
    <cellStyle name="Обычный 2 3 4 2 2 4 3" xfId="4734"/>
    <cellStyle name="Обычный 2 3 4 2 2 5" xfId="4735"/>
    <cellStyle name="Обычный 2 3 4 2 2 5 2" xfId="4736"/>
    <cellStyle name="Обычный 2 3 4 2 2 5 2 2" xfId="4737"/>
    <cellStyle name="Обычный 2 3 4 2 2 6" xfId="4738"/>
    <cellStyle name="Обычный 2 3 4 2 2 6 2" xfId="4739"/>
    <cellStyle name="Обычный 2 3 4 2 2 7" xfId="4740"/>
    <cellStyle name="Обычный 2 3 4 2 2 7 2" xfId="4741"/>
    <cellStyle name="Обычный 2 3 4 2 2 8" xfId="4742"/>
    <cellStyle name="Обычный 2 3 4 2 2 8 2" xfId="4743"/>
    <cellStyle name="Обычный 2 3 4 2 2 9" xfId="4744"/>
    <cellStyle name="Обычный 2 3 4 2 3" xfId="883"/>
    <cellStyle name="Обычный 2 3 4 2 3 2" xfId="1789"/>
    <cellStyle name="Обычный 2 3 4 2 3 2 2" xfId="4745"/>
    <cellStyle name="Обычный 2 3 4 2 3 3" xfId="2731"/>
    <cellStyle name="Обычный 2 3 4 2 4" xfId="884"/>
    <cellStyle name="Обычный 2 3 4 2 4 2" xfId="4747"/>
    <cellStyle name="Обычный 2 3 4 2 4 3" xfId="4746"/>
    <cellStyle name="Обычный 2 3 4 2 5" xfId="4748"/>
    <cellStyle name="Обычный 2 3 4 2 6" xfId="4749"/>
    <cellStyle name="Обычный 2 3 4 2 7" xfId="4750"/>
    <cellStyle name="Обычный 2 3 4 2 8" xfId="2137"/>
    <cellStyle name="Обычный 2 3 4 3" xfId="422"/>
    <cellStyle name="Обычный 2 3 4 3 2" xfId="885"/>
    <cellStyle name="Обычный 2 3 4 3 2 2" xfId="4752"/>
    <cellStyle name="Обычный 2 3 4 3 2 2 2" xfId="4753"/>
    <cellStyle name="Обычный 2 3 4 3 2 3" xfId="4754"/>
    <cellStyle name="Обычный 2 3 4 3 2 3 2" xfId="4755"/>
    <cellStyle name="Обычный 2 3 4 3 2 4" xfId="4756"/>
    <cellStyle name="Обычный 2 3 4 3 2 5" xfId="4751"/>
    <cellStyle name="Обычный 2 3 4 3 3" xfId="4757"/>
    <cellStyle name="Обычный 2 3 4 3 3 2" xfId="4758"/>
    <cellStyle name="Обычный 2 3 4 3 3 2 2" xfId="4759"/>
    <cellStyle name="Обычный 2 3 4 3 3 3" xfId="4760"/>
    <cellStyle name="Обычный 2 3 4 3 3 3 2" xfId="4761"/>
    <cellStyle name="Обычный 2 3 4 3 3 4" xfId="4762"/>
    <cellStyle name="Обычный 2 3 4 3 4" xfId="4763"/>
    <cellStyle name="Обычный 2 3 4 3 4 2" xfId="4764"/>
    <cellStyle name="Обычный 2 3 4 3 5" xfId="4765"/>
    <cellStyle name="Обычный 2 3 4 3 6" xfId="2376"/>
    <cellStyle name="Обычный 2 3 4 4" xfId="886"/>
    <cellStyle name="Обычный 2 3 4 4 2" xfId="1790"/>
    <cellStyle name="Обычный 2 3 4 4 2 2" xfId="4767"/>
    <cellStyle name="Обычный 2 3 4 4 2 3" xfId="4766"/>
    <cellStyle name="Обычный 2 3 4 4 3" xfId="4768"/>
    <cellStyle name="Обычный 2 3 4 4 3 2" xfId="4769"/>
    <cellStyle name="Обычный 2 3 4 4 3 2 2" xfId="4770"/>
    <cellStyle name="Обычный 2 3 4 4 3 3" xfId="4771"/>
    <cellStyle name="Обычный 2 3 4 4 4" xfId="4772"/>
    <cellStyle name="Обычный 2 3 4 4 4 2" xfId="4773"/>
    <cellStyle name="Обычный 2 3 4 4 5" xfId="4774"/>
    <cellStyle name="Обычный 2 3 4 4 5 2" xfId="4775"/>
    <cellStyle name="Обычный 2 3 4 4 6" xfId="4776"/>
    <cellStyle name="Обычный 2 3 4 4 6 2" xfId="4777"/>
    <cellStyle name="Обычный 2 3 4 4 7" xfId="4778"/>
    <cellStyle name="Обычный 2 3 4 4 7 2" xfId="4779"/>
    <cellStyle name="Обычный 2 3 4 4 8" xfId="4780"/>
    <cellStyle name="Обычный 2 3 4 4 9" xfId="2732"/>
    <cellStyle name="Обычный 2 3 4 5" xfId="887"/>
    <cellStyle name="Обычный 2 3 4 5 2" xfId="4782"/>
    <cellStyle name="Обычный 2 3 4 5 2 2" xfId="4783"/>
    <cellStyle name="Обычный 2 3 4 5 3" xfId="4784"/>
    <cellStyle name="Обычный 2 3 4 5 3 2" xfId="4785"/>
    <cellStyle name="Обычный 2 3 4 5 4" xfId="4786"/>
    <cellStyle name="Обычный 2 3 4 5 4 2" xfId="4787"/>
    <cellStyle name="Обычный 2 3 4 5 5" xfId="4788"/>
    <cellStyle name="Обычный 2 3 4 5 5 2" xfId="4789"/>
    <cellStyle name="Обычный 2 3 4 5 6" xfId="4790"/>
    <cellStyle name="Обычный 2 3 4 5 6 2" xfId="4791"/>
    <cellStyle name="Обычный 2 3 4 5 7" xfId="4792"/>
    <cellStyle name="Обычный 2 3 4 5 7 2" xfId="4793"/>
    <cellStyle name="Обычный 2 3 4 5 8" xfId="4794"/>
    <cellStyle name="Обычный 2 3 4 5 9" xfId="4781"/>
    <cellStyle name="Обычный 2 3 4 6" xfId="4795"/>
    <cellStyle name="Обычный 2 3 4 6 2" xfId="4796"/>
    <cellStyle name="Обычный 2 3 4 6 2 2" xfId="4797"/>
    <cellStyle name="Обычный 2 3 4 6 2 2 2" xfId="4798"/>
    <cellStyle name="Обычный 2 3 4 6 2 3" xfId="4799"/>
    <cellStyle name="Обычный 2 3 4 6 3" xfId="4800"/>
    <cellStyle name="Обычный 2 3 4 6 3 2" xfId="4801"/>
    <cellStyle name="Обычный 2 3 4 6 4" xfId="4802"/>
    <cellStyle name="Обычный 2 3 4 7" xfId="4803"/>
    <cellStyle name="Обычный 2 3 4 7 2" xfId="4804"/>
    <cellStyle name="Обычный 2 3 4 7 2 2" xfId="4805"/>
    <cellStyle name="Обычный 2 3 4 7 3" xfId="4806"/>
    <cellStyle name="Обычный 2 3 4 7 3 2" xfId="4807"/>
    <cellStyle name="Обычный 2 3 4 7 4" xfId="4808"/>
    <cellStyle name="Обычный 2 3 4 7 4 2" xfId="4809"/>
    <cellStyle name="Обычный 2 3 4 7 5" xfId="4810"/>
    <cellStyle name="Обычный 2 3 4 8" xfId="4811"/>
    <cellStyle name="Обычный 2 3 4 8 2" xfId="4812"/>
    <cellStyle name="Обычный 2 3 4 8 2 2" xfId="4813"/>
    <cellStyle name="Обычный 2 3 4 8 3" xfId="4814"/>
    <cellStyle name="Обычный 2 3 4 9" xfId="4815"/>
    <cellStyle name="Обычный 2 3 4 9 2" xfId="4816"/>
    <cellStyle name="Обычный 2 3 4 9 2 2" xfId="4817"/>
    <cellStyle name="Обычный 2 3 4 9 2 2 2" xfId="4818"/>
    <cellStyle name="Обычный 2 3 4 9 2 2 3" xfId="4819"/>
    <cellStyle name="Обычный 2 3 4 9 2 3" xfId="4820"/>
    <cellStyle name="Обычный 2 3 4 9 3" xfId="4821"/>
    <cellStyle name="Обычный 2 3 5" xfId="73"/>
    <cellStyle name="Обычный 2 3 5 2" xfId="4822"/>
    <cellStyle name="Обычный 2 3 5 2 2" xfId="4823"/>
    <cellStyle name="Обычный 2 3 5 3" xfId="4824"/>
    <cellStyle name="Обычный 2 3 5 3 2" xfId="4825"/>
    <cellStyle name="Обычный 2 3 5 4" xfId="4826"/>
    <cellStyle name="Обычный 2 3 6" xfId="74"/>
    <cellStyle name="Обычный 2 3 6 2" xfId="297"/>
    <cellStyle name="Обычный 2 3 6 2 2" xfId="573"/>
    <cellStyle name="Обычный 2 3 6 2 2 2" xfId="888"/>
    <cellStyle name="Обычный 2 3 6 2 2 2 2" xfId="6676"/>
    <cellStyle name="Обычный 2 3 6 2 2 3" xfId="2494"/>
    <cellStyle name="Обычный 2 3 6 2 3" xfId="889"/>
    <cellStyle name="Обычный 2 3 6 2 3 2" xfId="1791"/>
    <cellStyle name="Обычный 2 3 6 2 3 2 2" xfId="6677"/>
    <cellStyle name="Обычный 2 3 6 2 3 3" xfId="2733"/>
    <cellStyle name="Обычный 2 3 6 2 4" xfId="890"/>
    <cellStyle name="Обычный 2 3 6 2 4 2" xfId="6675"/>
    <cellStyle name="Обычный 2 3 6 2 5" xfId="2139"/>
    <cellStyle name="Обычный 2 3 6 3" xfId="423"/>
    <cellStyle name="Обычный 2 3 6 3 2" xfId="891"/>
    <cellStyle name="Обычный 2 3 6 3 2 2" xfId="4827"/>
    <cellStyle name="Обычный 2 3 6 3 3" xfId="2377"/>
    <cellStyle name="Обычный 2 3 6 4" xfId="892"/>
    <cellStyle name="Обычный 2 3 6 4 2" xfId="1792"/>
    <cellStyle name="Обычный 2 3 6 4 2 2" xfId="4828"/>
    <cellStyle name="Обычный 2 3 6 4 3" xfId="2734"/>
    <cellStyle name="Обычный 2 3 6 5" xfId="893"/>
    <cellStyle name="Обычный 2 3 6 5 2" xfId="4830"/>
    <cellStyle name="Обычный 2 3 6 5 3" xfId="4829"/>
    <cellStyle name="Обычный 2 3 6 6" xfId="4831"/>
    <cellStyle name="Обычный 2 3 6 7" xfId="4832"/>
    <cellStyle name="Обычный 2 3 6 8" xfId="4833"/>
    <cellStyle name="Обычный 2 3 6 9" xfId="2138"/>
    <cellStyle name="Обычный 2 3 7" xfId="4834"/>
    <cellStyle name="Обычный 2 3 7 2" xfId="4835"/>
    <cellStyle name="Обычный 2 3 7 2 10" xfId="4836"/>
    <cellStyle name="Обычный 2 3 7 2 11" xfId="4837"/>
    <cellStyle name="Обычный 2 3 7 2 12" xfId="4838"/>
    <cellStyle name="Обычный 2 3 7 2 2" xfId="4839"/>
    <cellStyle name="Обычный 2 3 7 2 2 2" xfId="4840"/>
    <cellStyle name="Обычный 2 3 7 2 3" xfId="4841"/>
    <cellStyle name="Обычный 2 3 7 2 3 2" xfId="4842"/>
    <cellStyle name="Обычный 2 3 7 2 3 3" xfId="4843"/>
    <cellStyle name="Обычный 2 3 7 2 3 4" xfId="4844"/>
    <cellStyle name="Обычный 2 3 7 2 3 5" xfId="4845"/>
    <cellStyle name="Обычный 2 3 7 2 3 6" xfId="4846"/>
    <cellStyle name="Обычный 2 3 7 2 3 7" xfId="4847"/>
    <cellStyle name="Обычный 2 3 7 2 3 8" xfId="4848"/>
    <cellStyle name="Обычный 2 3 7 2 4" xfId="4849"/>
    <cellStyle name="Обычный 2 3 7 2 5" xfId="4850"/>
    <cellStyle name="Обычный 2 3 7 2 6" xfId="4851"/>
    <cellStyle name="Обычный 2 3 7 2 7" xfId="4852"/>
    <cellStyle name="Обычный 2 3 7 2 8" xfId="4853"/>
    <cellStyle name="Обычный 2 3 7 2 9" xfId="4854"/>
    <cellStyle name="Обычный 2 3 7 3" xfId="4855"/>
    <cellStyle name="Обычный 2 3 7 3 2" xfId="4856"/>
    <cellStyle name="Обычный 2 3 7 4" xfId="4857"/>
    <cellStyle name="Обычный 2 3 8" xfId="4858"/>
    <cellStyle name="Обычный 2 3 8 2" xfId="4859"/>
    <cellStyle name="Обычный 2 3 8 2 2" xfId="4860"/>
    <cellStyle name="Обычный 2 3 8 3" xfId="4861"/>
    <cellStyle name="Обычный 2 3 9" xfId="4862"/>
    <cellStyle name="Обычный 2 3 9 2" xfId="4863"/>
    <cellStyle name="Обычный 2 3 9 2 2" xfId="4864"/>
    <cellStyle name="Обычный 2 3 9 3" xfId="4865"/>
    <cellStyle name="Обычный 2 3 9 3 2" xfId="4866"/>
    <cellStyle name="Обычный 2 3 9 4" xfId="4867"/>
    <cellStyle name="Обычный 2 4" xfId="75"/>
    <cellStyle name="Обычный 2 4 10" xfId="4868"/>
    <cellStyle name="Обычный 2 4 10 2" xfId="4869"/>
    <cellStyle name="Обычный 2 4 11" xfId="4870"/>
    <cellStyle name="Обычный 2 4 11 2" xfId="4871"/>
    <cellStyle name="Обычный 2 4 12" xfId="4872"/>
    <cellStyle name="Обычный 2 4 2" xfId="76"/>
    <cellStyle name="Обычный 2 4 2 2" xfId="77"/>
    <cellStyle name="Обычный 2 4 2 2 2" xfId="298"/>
    <cellStyle name="Обычный 2 4 2 2 2 2" xfId="574"/>
    <cellStyle name="Обычный 2 4 2 2 2 2 2" xfId="894"/>
    <cellStyle name="Обычный 2 4 2 2 2 2 2 2" xfId="6679"/>
    <cellStyle name="Обычный 2 4 2 2 2 2 3" xfId="2495"/>
    <cellStyle name="Обычный 2 4 2 2 2 3" xfId="895"/>
    <cellStyle name="Обычный 2 4 2 2 2 3 2" xfId="1793"/>
    <cellStyle name="Обычный 2 4 2 2 2 3 2 2" xfId="6680"/>
    <cellStyle name="Обычный 2 4 2 2 2 3 3" xfId="2735"/>
    <cellStyle name="Обычный 2 4 2 2 2 4" xfId="896"/>
    <cellStyle name="Обычный 2 4 2 2 2 4 2" xfId="6678"/>
    <cellStyle name="Обычный 2 4 2 2 2 5" xfId="2142"/>
    <cellStyle name="Обычный 2 4 2 2 3" xfId="425"/>
    <cellStyle name="Обычный 2 4 2 2 3 2" xfId="897"/>
    <cellStyle name="Обычный 2 4 2 2 3 2 2" xfId="4873"/>
    <cellStyle name="Обычный 2 4 2 2 3 3" xfId="2379"/>
    <cellStyle name="Обычный 2 4 2 2 4" xfId="898"/>
    <cellStyle name="Обычный 2 4 2 2 4 2" xfId="1794"/>
    <cellStyle name="Обычный 2 4 2 2 4 2 2" xfId="4874"/>
    <cellStyle name="Обычный 2 4 2 2 4 3" xfId="2736"/>
    <cellStyle name="Обычный 2 4 2 2 5" xfId="899"/>
    <cellStyle name="Обычный 2 4 2 2 5 2" xfId="4876"/>
    <cellStyle name="Обычный 2 4 2 2 5 3" xfId="4875"/>
    <cellStyle name="Обычный 2 4 2 2 6" xfId="4877"/>
    <cellStyle name="Обычный 2 4 2 2 7" xfId="2141"/>
    <cellStyle name="Обычный 2 4 2 3" xfId="299"/>
    <cellStyle name="Обычный 2 4 2 3 2" xfId="575"/>
    <cellStyle name="Обычный 2 4 2 3 2 2" xfId="900"/>
    <cellStyle name="Обычный 2 4 2 3 2 2 2" xfId="4879"/>
    <cellStyle name="Обычный 2 4 2 3 2 2 3" xfId="4878"/>
    <cellStyle name="Обычный 2 4 2 3 2 3" xfId="4880"/>
    <cellStyle name="Обычный 2 4 2 3 2 4" xfId="2496"/>
    <cellStyle name="Обычный 2 4 2 3 3" xfId="901"/>
    <cellStyle name="Обычный 2 4 2 3 3 2" xfId="1795"/>
    <cellStyle name="Обычный 2 4 2 3 3 2 2" xfId="4881"/>
    <cellStyle name="Обычный 2 4 2 3 3 3" xfId="2737"/>
    <cellStyle name="Обычный 2 4 2 3 4" xfId="902"/>
    <cellStyle name="Обычный 2 4 2 3 4 2" xfId="4882"/>
    <cellStyle name="Обычный 2 4 2 3 5" xfId="2143"/>
    <cellStyle name="Обычный 2 4 2 4" xfId="424"/>
    <cellStyle name="Обычный 2 4 2 4 2" xfId="903"/>
    <cellStyle name="Обычный 2 4 2 4 2 2" xfId="4884"/>
    <cellStyle name="Обычный 2 4 2 4 2 3" xfId="4885"/>
    <cellStyle name="Обычный 2 4 2 4 2 4" xfId="4883"/>
    <cellStyle name="Обычный 2 4 2 4 3" xfId="4886"/>
    <cellStyle name="Обычный 2 4 2 4 3 2" xfId="4887"/>
    <cellStyle name="Обычный 2 4 2 4 4" xfId="4888"/>
    <cellStyle name="Обычный 2 4 2 4 5" xfId="2378"/>
    <cellStyle name="Обычный 2 4 2 5" xfId="904"/>
    <cellStyle name="Обычный 2 4 2 5 2" xfId="1796"/>
    <cellStyle name="Обычный 2 4 2 5 2 2" xfId="4890"/>
    <cellStyle name="Обычный 2 4 2 5 2 3" xfId="4889"/>
    <cellStyle name="Обычный 2 4 2 5 3" xfId="4891"/>
    <cellStyle name="Обычный 2 4 2 5 4" xfId="2738"/>
    <cellStyle name="Обычный 2 4 2 6" xfId="905"/>
    <cellStyle name="Обычный 2 4 2 6 2" xfId="4893"/>
    <cellStyle name="Обычный 2 4 2 6 3" xfId="4892"/>
    <cellStyle name="Обычный 2 4 2 7" xfId="4894"/>
    <cellStyle name="Обычный 2 4 2 7 2" xfId="4895"/>
    <cellStyle name="Обычный 2 4 2 8" xfId="4896"/>
    <cellStyle name="Обычный 2 4 2 9" xfId="2140"/>
    <cellStyle name="Обычный 2 4 3" xfId="78"/>
    <cellStyle name="Обычный 2 4 3 10" xfId="4897"/>
    <cellStyle name="Обычный 2 4 3 10 2" xfId="4898"/>
    <cellStyle name="Обычный 2 4 3 10 2 2" xfId="4899"/>
    <cellStyle name="Обычный 2 4 3 10 3" xfId="4900"/>
    <cellStyle name="Обычный 2 4 3 10 3 2" xfId="4901"/>
    <cellStyle name="Обычный 2 4 3 10 4" xfId="4902"/>
    <cellStyle name="Обычный 2 4 3 10 4 2" xfId="4903"/>
    <cellStyle name="Обычный 2 4 3 10 5" xfId="4904"/>
    <cellStyle name="Обычный 2 4 3 11" xfId="4905"/>
    <cellStyle name="Обычный 2 4 3 12" xfId="2144"/>
    <cellStyle name="Обычный 2 4 3 2" xfId="79"/>
    <cellStyle name="Обычный 2 4 3 2 10" xfId="2145"/>
    <cellStyle name="Обычный 2 4 3 2 2" xfId="300"/>
    <cellStyle name="Обычный 2 4 3 2 2 10" xfId="2146"/>
    <cellStyle name="Обычный 2 4 3 2 2 2" xfId="576"/>
    <cellStyle name="Обычный 2 4 3 2 2 2 2" xfId="906"/>
    <cellStyle name="Обычный 2 4 3 2 2 2 2 2" xfId="4907"/>
    <cellStyle name="Обычный 2 4 3 2 2 2 2 2 2" xfId="4908"/>
    <cellStyle name="Обычный 2 4 3 2 2 2 2 2 3" xfId="4909"/>
    <cellStyle name="Обычный 2 4 3 2 2 2 2 3" xfId="4910"/>
    <cellStyle name="Обычный 2 4 3 2 2 2 2 3 2" xfId="4911"/>
    <cellStyle name="Обычный 2 4 3 2 2 2 2 3 2 2" xfId="4912"/>
    <cellStyle name="Обычный 2 4 3 2 2 2 2 4" xfId="4913"/>
    <cellStyle name="Обычный 2 4 3 2 2 2 2 5" xfId="4906"/>
    <cellStyle name="Обычный 2 4 3 2 2 2 3" xfId="4914"/>
    <cellStyle name="Обычный 2 4 3 2 2 2 4" xfId="2497"/>
    <cellStyle name="Обычный 2 4 3 2 2 3" xfId="907"/>
    <cellStyle name="Обычный 2 4 3 2 2 3 2" xfId="1797"/>
    <cellStyle name="Обычный 2 4 3 2 2 3 2 2" xfId="4916"/>
    <cellStyle name="Обычный 2 4 3 2 2 3 2 3" xfId="4915"/>
    <cellStyle name="Обычный 2 4 3 2 2 3 3" xfId="2739"/>
    <cellStyle name="Обычный 2 4 3 2 2 4" xfId="908"/>
    <cellStyle name="Обычный 2 4 3 2 2 4 2" xfId="4918"/>
    <cellStyle name="Обычный 2 4 3 2 2 4 3" xfId="4917"/>
    <cellStyle name="Обычный 2 4 3 2 2 5" xfId="4919"/>
    <cellStyle name="Обычный 2 4 3 2 2 5 2" xfId="4920"/>
    <cellStyle name="Обычный 2 4 3 2 2 5 2 2" xfId="4921"/>
    <cellStyle name="Обычный 2 4 3 2 2 5 3" xfId="4922"/>
    <cellStyle name="Обычный 2 4 3 2 2 6" xfId="4923"/>
    <cellStyle name="Обычный 2 4 3 2 2 6 2" xfId="4924"/>
    <cellStyle name="Обычный 2 4 3 2 2 7" xfId="4925"/>
    <cellStyle name="Обычный 2 4 3 2 2 7 2" xfId="4926"/>
    <cellStyle name="Обычный 2 4 3 2 2 8" xfId="4927"/>
    <cellStyle name="Обычный 2 4 3 2 2 8 2" xfId="4928"/>
    <cellStyle name="Обычный 2 4 3 2 2 8 2 2" xfId="4929"/>
    <cellStyle name="Обычный 2 4 3 2 2 9" xfId="4930"/>
    <cellStyle name="Обычный 2 4 3 2 3" xfId="427"/>
    <cellStyle name="Обычный 2 4 3 2 3 2" xfId="909"/>
    <cellStyle name="Обычный 2 4 3 2 3 2 2" xfId="4932"/>
    <cellStyle name="Обычный 2 4 3 2 3 2 2 2" xfId="4933"/>
    <cellStyle name="Обычный 2 4 3 2 3 2 2 2 2" xfId="4934"/>
    <cellStyle name="Обычный 2 4 3 2 3 2 2 2 3" xfId="4935"/>
    <cellStyle name="Обычный 2 4 3 2 3 2 2 3" xfId="4936"/>
    <cellStyle name="Обычный 2 4 3 2 3 2 3" xfId="4937"/>
    <cellStyle name="Обычный 2 4 3 2 3 2 3 2" xfId="4938"/>
    <cellStyle name="Обычный 2 4 3 2 3 2 4" xfId="4939"/>
    <cellStyle name="Обычный 2 4 3 2 3 2 5" xfId="4931"/>
    <cellStyle name="Обычный 2 4 3 2 3 3" xfId="4940"/>
    <cellStyle name="Обычный 2 4 3 2 3 3 2" xfId="4941"/>
    <cellStyle name="Обычный 2 4 3 2 3 4" xfId="4942"/>
    <cellStyle name="Обычный 2 4 3 2 3 4 2" xfId="4943"/>
    <cellStyle name="Обычный 2 4 3 2 3 5" xfId="4944"/>
    <cellStyle name="Обычный 2 4 3 2 3 5 2" xfId="4945"/>
    <cellStyle name="Обычный 2 4 3 2 3 5 2 2" xfId="4946"/>
    <cellStyle name="Обычный 2 4 3 2 3 5 3" xfId="4947"/>
    <cellStyle name="Обычный 2 4 3 2 3 5 3 2" xfId="4948"/>
    <cellStyle name="Обычный 2 4 3 2 3 5 4" xfId="4949"/>
    <cellStyle name="Обычный 2 4 3 2 3 5 4 2" xfId="4950"/>
    <cellStyle name="Обычный 2 4 3 2 3 5 4 2 2" xfId="4951"/>
    <cellStyle name="Обычный 2 4 3 2 3 5 4 2 3" xfId="4952"/>
    <cellStyle name="Обычный 2 4 3 2 3 5 4 2 4" xfId="4953"/>
    <cellStyle name="Обычный 2 4 3 2 3 5 4 3" xfId="4954"/>
    <cellStyle name="Обычный 2 4 3 2 3 5 5" xfId="4955"/>
    <cellStyle name="Обычный 2 4 3 2 3 5 5 2" xfId="4956"/>
    <cellStyle name="Обычный 2 4 3 2 3 5 5 3" xfId="4957"/>
    <cellStyle name="Обычный 2 4 3 2 3 5 6" xfId="4958"/>
    <cellStyle name="Обычный 2 4 3 2 3 6" xfId="4959"/>
    <cellStyle name="Обычный 2 4 3 2 3 7" xfId="2381"/>
    <cellStyle name="Обычный 2 4 3 2 4" xfId="910"/>
    <cellStyle name="Обычный 2 4 3 2 4 2" xfId="1798"/>
    <cellStyle name="Обычный 2 4 3 2 4 2 2" xfId="4961"/>
    <cellStyle name="Обычный 2 4 3 2 4 2 3" xfId="4960"/>
    <cellStyle name="Обычный 2 4 3 2 4 3" xfId="4962"/>
    <cellStyle name="Обычный 2 4 3 2 4 3 2" xfId="4963"/>
    <cellStyle name="Обычный 2 4 3 2 4 4" xfId="4964"/>
    <cellStyle name="Обычный 2 4 3 2 4 4 2" xfId="4965"/>
    <cellStyle name="Обычный 2 4 3 2 4 5" xfId="4966"/>
    <cellStyle name="Обычный 2 4 3 2 4 5 2" xfId="4967"/>
    <cellStyle name="Обычный 2 4 3 2 4 6" xfId="4968"/>
    <cellStyle name="Обычный 2 4 3 2 4 6 2" xfId="4969"/>
    <cellStyle name="Обычный 2 4 3 2 4 7" xfId="4970"/>
    <cellStyle name="Обычный 2 4 3 2 4 7 2" xfId="4971"/>
    <cellStyle name="Обычный 2 4 3 2 4 8" xfId="4972"/>
    <cellStyle name="Обычный 2 4 3 2 4 9" xfId="2740"/>
    <cellStyle name="Обычный 2 4 3 2 5" xfId="911"/>
    <cellStyle name="Обычный 2 4 3 2 5 2" xfId="4974"/>
    <cellStyle name="Обычный 2 4 3 2 5 2 2" xfId="4975"/>
    <cellStyle name="Обычный 2 4 3 2 5 3" xfId="4976"/>
    <cellStyle name="Обычный 2 4 3 2 5 4" xfId="4973"/>
    <cellStyle name="Обычный 2 4 3 2 6" xfId="4977"/>
    <cellStyle name="Обычный 2 4 3 2 6 2" xfId="4978"/>
    <cellStyle name="Обычный 2 4 3 2 7" xfId="4979"/>
    <cellStyle name="Обычный 2 4 3 2 7 2" xfId="4980"/>
    <cellStyle name="Обычный 2 4 3 2 7 2 2" xfId="4981"/>
    <cellStyle name="Обычный 2 4 3 2 7 2 2 2" xfId="4982"/>
    <cellStyle name="Обычный 2 4 3 2 7 2 2 3" xfId="4983"/>
    <cellStyle name="Обычный 2 4 3 2 7 2 3" xfId="4984"/>
    <cellStyle name="Обычный 2 4 3 2 7 3" xfId="4985"/>
    <cellStyle name="Обычный 2 4 3 2 7 3 2" xfId="4986"/>
    <cellStyle name="Обычный 2 4 3 2 7 4" xfId="4987"/>
    <cellStyle name="Обычный 2 4 3 2 7 4 2" xfId="4988"/>
    <cellStyle name="Обычный 2 4 3 2 7 5" xfId="4989"/>
    <cellStyle name="Обычный 2 4 3 2 7 6" xfId="4990"/>
    <cellStyle name="Обычный 2 4 3 2 7 7" xfId="4991"/>
    <cellStyle name="Обычный 2 4 3 2 7 8" xfId="4992"/>
    <cellStyle name="Обычный 2 4 3 2 8" xfId="4993"/>
    <cellStyle name="Обычный 2 4 3 2 8 2" xfId="4994"/>
    <cellStyle name="Обычный 2 4 3 2 9" xfId="4995"/>
    <cellStyle name="Обычный 2 4 3 3" xfId="301"/>
    <cellStyle name="Обычный 2 4 3 3 2" xfId="577"/>
    <cellStyle name="Обычный 2 4 3 3 2 2" xfId="912"/>
    <cellStyle name="Обычный 2 4 3 3 2 2 2" xfId="4996"/>
    <cellStyle name="Обычный 2 4 3 3 2 3" xfId="2498"/>
    <cellStyle name="Обычный 2 4 3 3 3" xfId="913"/>
    <cellStyle name="Обычный 2 4 3 3 3 2" xfId="1799"/>
    <cellStyle name="Обычный 2 4 3 3 3 2 2" xfId="6682"/>
    <cellStyle name="Обычный 2 4 3 3 3 3" xfId="2741"/>
    <cellStyle name="Обычный 2 4 3 3 4" xfId="914"/>
    <cellStyle name="Обычный 2 4 3 3 4 2" xfId="6681"/>
    <cellStyle name="Обычный 2 4 3 3 5" xfId="2147"/>
    <cellStyle name="Обычный 2 4 3 4" xfId="426"/>
    <cellStyle name="Обычный 2 4 3 4 2" xfId="915"/>
    <cellStyle name="Обычный 2 4 3 4 2 2" xfId="4998"/>
    <cellStyle name="Обычный 2 4 3 4 2 2 2" xfId="4999"/>
    <cellStyle name="Обычный 2 4 3 4 2 3" xfId="5000"/>
    <cellStyle name="Обычный 2 4 3 4 2 3 2" xfId="5001"/>
    <cellStyle name="Обычный 2 4 3 4 2 4" xfId="5002"/>
    <cellStyle name="Обычный 2 4 3 4 2 4 2" xfId="5003"/>
    <cellStyle name="Обычный 2 4 3 4 2 5" xfId="5004"/>
    <cellStyle name="Обычный 2 4 3 4 2 5 2" xfId="5005"/>
    <cellStyle name="Обычный 2 4 3 4 2 5 2 2" xfId="5006"/>
    <cellStyle name="Обычный 2 4 3 4 2 5 2 3" xfId="5007"/>
    <cellStyle name="Обычный 2 4 3 4 2 5 3" xfId="5008"/>
    <cellStyle name="Обычный 2 4 3 4 2 5 4" xfId="5009"/>
    <cellStyle name="Обычный 2 4 3 4 2 6" xfId="5010"/>
    <cellStyle name="Обычный 2 4 3 4 2 6 2" xfId="5011"/>
    <cellStyle name="Обычный 2 4 3 4 2 7" xfId="5012"/>
    <cellStyle name="Обычный 2 4 3 4 2 7 2" xfId="5013"/>
    <cellStyle name="Обычный 2 4 3 4 2 8" xfId="5014"/>
    <cellStyle name="Обычный 2 4 3 4 2 9" xfId="4997"/>
    <cellStyle name="Обычный 2 4 3 4 3" xfId="5015"/>
    <cellStyle name="Обычный 2 4 3 4 3 2" xfId="5016"/>
    <cellStyle name="Обычный 2 4 3 4 3 2 2" xfId="5017"/>
    <cellStyle name="Обычный 2 4 3 4 3 3" xfId="5018"/>
    <cellStyle name="Обычный 2 4 3 4 3 3 2" xfId="5019"/>
    <cellStyle name="Обычный 2 4 3 4 3 4" xfId="5020"/>
    <cellStyle name="Обычный 2 4 3 4 4" xfId="5021"/>
    <cellStyle name="Обычный 2 4 3 4 4 2" xfId="5022"/>
    <cellStyle name="Обычный 2 4 3 4 4 2 2" xfId="5023"/>
    <cellStyle name="Обычный 2 4 3 4 4 2 2 2" xfId="5024"/>
    <cellStyle name="Обычный 2 4 3 4 4 2 2 3" xfId="5025"/>
    <cellStyle name="Обычный 2 4 3 4 4 2 3" xfId="5026"/>
    <cellStyle name="Обычный 2 4 3 4 4 3" xfId="5027"/>
    <cellStyle name="Обычный 2 4 3 4 4 3 2" xfId="5028"/>
    <cellStyle name="Обычный 2 4 3 4 4 3 3" xfId="5029"/>
    <cellStyle name="Обычный 2 4 3 4 4 4" xfId="5030"/>
    <cellStyle name="Обычный 2 4 3 4 5" xfId="5031"/>
    <cellStyle name="Обычный 2 4 3 4 5 2" xfId="5032"/>
    <cellStyle name="Обычный 2 4 3 4 6" xfId="5033"/>
    <cellStyle name="Обычный 2 4 3 4 7" xfId="2380"/>
    <cellStyle name="Обычный 2 4 3 5" xfId="916"/>
    <cellStyle name="Обычный 2 4 3 5 2" xfId="1800"/>
    <cellStyle name="Обычный 2 4 3 5 2 2" xfId="5035"/>
    <cellStyle name="Обычный 2 4 3 5 2 3" xfId="5034"/>
    <cellStyle name="Обычный 2 4 3 5 3" xfId="5036"/>
    <cellStyle name="Обычный 2 4 3 5 3 2" xfId="5037"/>
    <cellStyle name="Обычный 2 4 3 5 4" xfId="5038"/>
    <cellStyle name="Обычный 2 4 3 5 5" xfId="2742"/>
    <cellStyle name="Обычный 2 4 3 6" xfId="917"/>
    <cellStyle name="Обычный 2 4 3 6 2" xfId="5040"/>
    <cellStyle name="Обычный 2 4 3 6 3" xfId="5039"/>
    <cellStyle name="Обычный 2 4 3 7" xfId="5041"/>
    <cellStyle name="Обычный 2 4 3 7 2" xfId="5042"/>
    <cellStyle name="Обычный 2 4 3 8" xfId="5043"/>
    <cellStyle name="Обычный 2 4 3 8 2" xfId="5044"/>
    <cellStyle name="Обычный 2 4 3 8 2 2" xfId="5045"/>
    <cellStyle name="Обычный 2 4 3 8 2 2 2" xfId="5046"/>
    <cellStyle name="Обычный 2 4 3 8 2 3" xfId="5047"/>
    <cellStyle name="Обычный 2 4 3 8 3" xfId="5048"/>
    <cellStyle name="Обычный 2 4 3 8 3 2" xfId="5049"/>
    <cellStyle name="Обычный 2 4 3 8 4" xfId="5050"/>
    <cellStyle name="Обычный 2 4 3 9" xfId="5051"/>
    <cellStyle name="Обычный 2 4 3 9 2" xfId="5052"/>
    <cellStyle name="Обычный 2 4 3 9 2 2" xfId="5053"/>
    <cellStyle name="Обычный 2 4 3 9 3" xfId="5054"/>
    <cellStyle name="Обычный 2 4 4" xfId="80"/>
    <cellStyle name="Обычный 2 4 4 2" xfId="302"/>
    <cellStyle name="Обычный 2 4 4 2 10" xfId="5055"/>
    <cellStyle name="Обычный 2 4 4 2 10 2" xfId="5056"/>
    <cellStyle name="Обычный 2 4 4 2 11" xfId="5057"/>
    <cellStyle name="Обычный 2 4 4 2 11 2" xfId="5058"/>
    <cellStyle name="Обычный 2 4 4 2 12" xfId="5059"/>
    <cellStyle name="Обычный 2 4 4 2 13" xfId="2149"/>
    <cellStyle name="Обычный 2 4 4 2 2" xfId="578"/>
    <cellStyle name="Обычный 2 4 4 2 2 2" xfId="918"/>
    <cellStyle name="Обычный 2 4 4 2 2 2 2" xfId="5061"/>
    <cellStyle name="Обычный 2 4 4 2 2 2 3" xfId="5060"/>
    <cellStyle name="Обычный 2 4 4 2 2 3" xfId="2499"/>
    <cellStyle name="Обычный 2 4 4 2 3" xfId="919"/>
    <cellStyle name="Обычный 2 4 4 2 3 2" xfId="1801"/>
    <cellStyle name="Обычный 2 4 4 2 3 2 2" xfId="5063"/>
    <cellStyle name="Обычный 2 4 4 2 3 2 3" xfId="5062"/>
    <cellStyle name="Обычный 2 4 4 2 3 3" xfId="2743"/>
    <cellStyle name="Обычный 2 4 4 2 4" xfId="920"/>
    <cellStyle name="Обычный 2 4 4 2 4 2" xfId="5065"/>
    <cellStyle name="Обычный 2 4 4 2 4 3" xfId="5064"/>
    <cellStyle name="Обычный 2 4 4 2 5" xfId="5066"/>
    <cellStyle name="Обычный 2 4 4 2 5 2" xfId="5067"/>
    <cellStyle name="Обычный 2 4 4 2 5 2 2" xfId="5068"/>
    <cellStyle name="Обычный 2 4 4 2 5 3" xfId="5069"/>
    <cellStyle name="Обычный 2 4 4 2 6" xfId="5070"/>
    <cellStyle name="Обычный 2 4 4 2 6 2" xfId="5071"/>
    <cellStyle name="Обычный 2 4 4 2 7" xfId="5072"/>
    <cellStyle name="Обычный 2 4 4 2 7 2" xfId="5073"/>
    <cellStyle name="Обычный 2 4 4 2 8" xfId="5074"/>
    <cellStyle name="Обычный 2 4 4 2 8 2" xfId="5075"/>
    <cellStyle name="Обычный 2 4 4 2 8 2 2" xfId="5076"/>
    <cellStyle name="Обычный 2 4 4 2 9" xfId="5077"/>
    <cellStyle name="Обычный 2 4 4 2 9 2" xfId="5078"/>
    <cellStyle name="Обычный 2 4 4 3" xfId="428"/>
    <cellStyle name="Обычный 2 4 4 3 2" xfId="921"/>
    <cellStyle name="Обычный 2 4 4 3 2 2" xfId="5080"/>
    <cellStyle name="Обычный 2 4 4 3 2 3" xfId="5079"/>
    <cellStyle name="Обычный 2 4 4 3 3" xfId="5081"/>
    <cellStyle name="Обычный 2 4 4 3 3 2" xfId="5082"/>
    <cellStyle name="Обычный 2 4 4 3 4" xfId="5083"/>
    <cellStyle name="Обычный 2 4 4 3 4 2" xfId="5084"/>
    <cellStyle name="Обычный 2 4 4 3 5" xfId="5085"/>
    <cellStyle name="Обычный 2 4 4 3 5 2" xfId="5086"/>
    <cellStyle name="Обычный 2 4 4 3 6" xfId="5087"/>
    <cellStyle name="Обычный 2 4 4 3 7" xfId="2382"/>
    <cellStyle name="Обычный 2 4 4 4" xfId="922"/>
    <cellStyle name="Обычный 2 4 4 4 2" xfId="1802"/>
    <cellStyle name="Обычный 2 4 4 4 2 2" xfId="5088"/>
    <cellStyle name="Обычный 2 4 4 4 3" xfId="2744"/>
    <cellStyle name="Обычный 2 4 4 5" xfId="923"/>
    <cellStyle name="Обычный 2 4 4 5 2" xfId="5090"/>
    <cellStyle name="Обычный 2 4 4 5 2 2" xfId="5091"/>
    <cellStyle name="Обычный 2 4 4 5 3" xfId="5092"/>
    <cellStyle name="Обычный 2 4 4 5 4" xfId="5089"/>
    <cellStyle name="Обычный 2 4 4 6" xfId="5093"/>
    <cellStyle name="Обычный 2 4 4 6 2" xfId="5094"/>
    <cellStyle name="Обычный 2 4 4 7" xfId="5095"/>
    <cellStyle name="Обычный 2 4 4 8" xfId="2148"/>
    <cellStyle name="Обычный 2 4 5" xfId="81"/>
    <cellStyle name="Обычный 2 4 5 2" xfId="303"/>
    <cellStyle name="Обычный 2 4 5 2 2" xfId="579"/>
    <cellStyle name="Обычный 2 4 5 2 2 2" xfId="924"/>
    <cellStyle name="Обычный 2 4 5 2 2 2 2" xfId="6684"/>
    <cellStyle name="Обычный 2 4 5 2 2 3" xfId="2500"/>
    <cellStyle name="Обычный 2 4 5 2 3" xfId="925"/>
    <cellStyle name="Обычный 2 4 5 2 3 2" xfId="1803"/>
    <cellStyle name="Обычный 2 4 5 2 3 2 2" xfId="6685"/>
    <cellStyle name="Обычный 2 4 5 2 3 3" xfId="2745"/>
    <cellStyle name="Обычный 2 4 5 2 4" xfId="926"/>
    <cellStyle name="Обычный 2 4 5 2 4 2" xfId="6683"/>
    <cellStyle name="Обычный 2 4 5 2 5" xfId="2151"/>
    <cellStyle name="Обычный 2 4 5 3" xfId="429"/>
    <cellStyle name="Обычный 2 4 5 3 2" xfId="927"/>
    <cellStyle name="Обычный 2 4 5 3 2 2" xfId="5096"/>
    <cellStyle name="Обычный 2 4 5 3 3" xfId="2383"/>
    <cellStyle name="Обычный 2 4 5 4" xfId="928"/>
    <cellStyle name="Обычный 2 4 5 4 2" xfId="1804"/>
    <cellStyle name="Обычный 2 4 5 4 2 2" xfId="5097"/>
    <cellStyle name="Обычный 2 4 5 4 3" xfId="2746"/>
    <cellStyle name="Обычный 2 4 5 5" xfId="929"/>
    <cellStyle name="Обычный 2 4 5 5 2" xfId="5098"/>
    <cellStyle name="Обычный 2 4 5 6" xfId="2150"/>
    <cellStyle name="Обычный 2 4 6" xfId="5099"/>
    <cellStyle name="Обычный 2 4 6 2" xfId="5100"/>
    <cellStyle name="Обычный 2 4 6 2 2" xfId="5101"/>
    <cellStyle name="Обычный 2 4 6 3" xfId="5102"/>
    <cellStyle name="Обычный 2 4 6 3 2" xfId="5103"/>
    <cellStyle name="Обычный 2 4 6 4" xfId="5104"/>
    <cellStyle name="Обычный 2 4 7" xfId="5105"/>
    <cellStyle name="Обычный 2 4 7 2" xfId="5106"/>
    <cellStyle name="Обычный 2 4 7 2 2" xfId="5107"/>
    <cellStyle name="Обычный 2 4 7 3" xfId="5108"/>
    <cellStyle name="Обычный 2 4 8" xfId="5109"/>
    <cellStyle name="Обычный 2 4 8 2" xfId="5110"/>
    <cellStyle name="Обычный 2 4 8 2 2" xfId="5111"/>
    <cellStyle name="Обычный 2 4 8 2 2 2" xfId="5112"/>
    <cellStyle name="Обычный 2 4 8 2 3" xfId="5113"/>
    <cellStyle name="Обычный 2 4 8 3" xfId="5114"/>
    <cellStyle name="Обычный 2 4 9" xfId="5115"/>
    <cellStyle name="Обычный 2 5" xfId="82"/>
    <cellStyle name="Обычный 2 5 2" xfId="83"/>
    <cellStyle name="Обычный 2 5 2 2" xfId="84"/>
    <cellStyle name="Обычный 2 5 2 2 2" xfId="378"/>
    <cellStyle name="Обычный 2 5 2 2 2 2" xfId="653"/>
    <cellStyle name="Обычный 2 5 2 2 2 2 2" xfId="930"/>
    <cellStyle name="Обычный 2 5 2 2 2 2 2 2" xfId="6689"/>
    <cellStyle name="Обычный 2 5 2 2 2 2 3" xfId="2502"/>
    <cellStyle name="Обычный 2 5 2 2 2 3" xfId="931"/>
    <cellStyle name="Обычный 2 5 2 2 2 3 2" xfId="1805"/>
    <cellStyle name="Обычный 2 5 2 2 2 3 2 2" xfId="6690"/>
    <cellStyle name="Обычный 2 5 2 2 2 3 3" xfId="2747"/>
    <cellStyle name="Обычный 2 5 2 2 2 4" xfId="932"/>
    <cellStyle name="Обычный 2 5 2 2 2 4 2" xfId="6688"/>
    <cellStyle name="Обычный 2 5 2 2 2 5" xfId="2154"/>
    <cellStyle name="Обычный 2 5 2 2 3" xfId="431"/>
    <cellStyle name="Обычный 2 5 2 2 3 2" xfId="933"/>
    <cellStyle name="Обычный 2 5 2 2 3 2 2" xfId="6691"/>
    <cellStyle name="Обычный 2 5 2 2 3 3" xfId="2501"/>
    <cellStyle name="Обычный 2 5 2 2 4" xfId="934"/>
    <cellStyle name="Обычный 2 5 2 2 4 2" xfId="1806"/>
    <cellStyle name="Обычный 2 5 2 2 4 2 2" xfId="6692"/>
    <cellStyle name="Обычный 2 5 2 2 4 3" xfId="2748"/>
    <cellStyle name="Обычный 2 5 2 2 5" xfId="935"/>
    <cellStyle name="Обычный 2 5 2 2 5 2" xfId="6687"/>
    <cellStyle name="Обычный 2 5 2 2 6" xfId="2153"/>
    <cellStyle name="Обычный 2 5 2 3" xfId="85"/>
    <cellStyle name="Обычный 2 5 2 3 2" xfId="432"/>
    <cellStyle name="Обычный 2 5 2 3 2 2" xfId="936"/>
    <cellStyle name="Обычный 2 5 2 3 2 2 2" xfId="6694"/>
    <cellStyle name="Обычный 2 5 2 3 2 3" xfId="2503"/>
    <cellStyle name="Обычный 2 5 2 3 3" xfId="937"/>
    <cellStyle name="Обычный 2 5 2 3 3 2" xfId="1807"/>
    <cellStyle name="Обычный 2 5 2 3 3 2 2" xfId="6695"/>
    <cellStyle name="Обычный 2 5 2 3 3 3" xfId="2749"/>
    <cellStyle name="Обычный 2 5 2 3 4" xfId="938"/>
    <cellStyle name="Обычный 2 5 2 3 4 2" xfId="6693"/>
    <cellStyle name="Обычный 2 5 2 3 5" xfId="2155"/>
    <cellStyle name="Обычный 2 5 2 4" xfId="304"/>
    <cellStyle name="Обычный 2 5 2 4 2" xfId="580"/>
    <cellStyle name="Обычный 2 5 2 4 2 2" xfId="939"/>
    <cellStyle name="Обычный 2 5 2 4 2 2 2" xfId="6697"/>
    <cellStyle name="Обычный 2 5 2 4 2 3" xfId="2504"/>
    <cellStyle name="Обычный 2 5 2 4 3" xfId="940"/>
    <cellStyle name="Обычный 2 5 2 4 3 2" xfId="1808"/>
    <cellStyle name="Обычный 2 5 2 4 3 2 2" xfId="6698"/>
    <cellStyle name="Обычный 2 5 2 4 3 3" xfId="2750"/>
    <cellStyle name="Обычный 2 5 2 4 4" xfId="941"/>
    <cellStyle name="Обычный 2 5 2 4 4 2" xfId="6696"/>
    <cellStyle name="Обычный 2 5 2 4 5" xfId="2156"/>
    <cellStyle name="Обычный 2 5 2 5" xfId="430"/>
    <cellStyle name="Обычный 2 5 2 5 2" xfId="942"/>
    <cellStyle name="Обычный 2 5 2 5 2 2" xfId="6699"/>
    <cellStyle name="Обычный 2 5 2 5 3" xfId="2384"/>
    <cellStyle name="Обычный 2 5 2 6" xfId="943"/>
    <cellStyle name="Обычный 2 5 2 6 2" xfId="1809"/>
    <cellStyle name="Обычный 2 5 2 6 2 2" xfId="6700"/>
    <cellStyle name="Обычный 2 5 2 6 3" xfId="2751"/>
    <cellStyle name="Обычный 2 5 2 7" xfId="944"/>
    <cellStyle name="Обычный 2 5 2 7 2" xfId="6686"/>
    <cellStyle name="Обычный 2 5 2 8" xfId="2152"/>
    <cellStyle name="Обычный 2 5 3" xfId="5116"/>
    <cellStyle name="Обычный 2 5 3 2" xfId="5117"/>
    <cellStyle name="Обычный 2 5 3 2 2" xfId="5118"/>
    <cellStyle name="Обычный 2 5 3 2 2 2" xfId="5119"/>
    <cellStyle name="Обычный 2 5 3 2 3" xfId="5120"/>
    <cellStyle name="Обычный 2 5 3 2 4" xfId="5121"/>
    <cellStyle name="Обычный 2 5 3 3" xfId="5122"/>
    <cellStyle name="Обычный 2 5 4" xfId="5123"/>
    <cellStyle name="Обычный 2 5 4 2" xfId="5124"/>
    <cellStyle name="Обычный 2 5 4 2 2" xfId="5125"/>
    <cellStyle name="Обычный 2 5 4 3" xfId="5126"/>
    <cellStyle name="Обычный 2 5 4 4" xfId="5127"/>
    <cellStyle name="Обычный 2 5 4 5" xfId="5128"/>
    <cellStyle name="Обычный 2 5 5" xfId="5129"/>
    <cellStyle name="Обычный 2 5 5 2" xfId="5130"/>
    <cellStyle name="Обычный 2 5 6" xfId="5131"/>
    <cellStyle name="Обычный 2 5 6 2" xfId="5132"/>
    <cellStyle name="Обычный 2 5 7" xfId="5133"/>
    <cellStyle name="Обычный 2 6" xfId="86"/>
    <cellStyle name="Обычный 2 6 2" xfId="87"/>
    <cellStyle name="Обычный 2 6 2 2" xfId="88"/>
    <cellStyle name="Обычный 2 6 2 2 10" xfId="2158"/>
    <cellStyle name="Обычный 2 6 2 2 2" xfId="305"/>
    <cellStyle name="Обычный 2 6 2 2 2 10" xfId="5134"/>
    <cellStyle name="Обычный 2 6 2 2 2 10 2" xfId="5135"/>
    <cellStyle name="Обычный 2 6 2 2 2 11" xfId="5136"/>
    <cellStyle name="Обычный 2 6 2 2 2 11 2" xfId="5137"/>
    <cellStyle name="Обычный 2 6 2 2 2 11 3" xfId="5138"/>
    <cellStyle name="Обычный 2 6 2 2 2 11 4" xfId="5139"/>
    <cellStyle name="Обычный 2 6 2 2 2 11 5" xfId="5140"/>
    <cellStyle name="Обычный 2 6 2 2 2 11 6" xfId="5141"/>
    <cellStyle name="Обычный 2 6 2 2 2 11 7" xfId="5142"/>
    <cellStyle name="Обычный 2 6 2 2 2 12" xfId="5143"/>
    <cellStyle name="Обычный 2 6 2 2 2 12 2" xfId="5144"/>
    <cellStyle name="Обычный 2 6 2 2 2 13" xfId="5145"/>
    <cellStyle name="Обычный 2 6 2 2 2 14" xfId="5146"/>
    <cellStyle name="Обычный 2 6 2 2 2 15" xfId="5147"/>
    <cellStyle name="Обычный 2 6 2 2 2 16" xfId="5148"/>
    <cellStyle name="Обычный 2 6 2 2 2 16 2" xfId="5149"/>
    <cellStyle name="Обычный 2 6 2 2 2 17" xfId="5150"/>
    <cellStyle name="Обычный 2 6 2 2 2 18" xfId="5151"/>
    <cellStyle name="Обычный 2 6 2 2 2 19" xfId="5152"/>
    <cellStyle name="Обычный 2 6 2 2 2 2" xfId="581"/>
    <cellStyle name="Обычный 2 6 2 2 2 2 2" xfId="945"/>
    <cellStyle name="Обычный 2 6 2 2 2 2 2 2" xfId="5154"/>
    <cellStyle name="Обычный 2 6 2 2 2 2 2 2 2" xfId="5155"/>
    <cellStyle name="Обычный 2 6 2 2 2 2 2 2 2 2" xfId="5156"/>
    <cellStyle name="Обычный 2 6 2 2 2 2 2 3" xfId="5157"/>
    <cellStyle name="Обычный 2 6 2 2 2 2 2 4" xfId="5153"/>
    <cellStyle name="Обычный 2 6 2 2 2 2 3" xfId="5158"/>
    <cellStyle name="Обычный 2 6 2 2 2 2 3 2" xfId="5159"/>
    <cellStyle name="Обычный 2 6 2 2 2 2 3 2 2" xfId="5160"/>
    <cellStyle name="Обычный 2 6 2 2 2 2 4" xfId="5161"/>
    <cellStyle name="Обычный 2 6 2 2 2 2 5" xfId="2505"/>
    <cellStyle name="Обычный 2 6 2 2 2 20" xfId="5162"/>
    <cellStyle name="Обычный 2 6 2 2 2 21" xfId="5163"/>
    <cellStyle name="Обычный 2 6 2 2 2 22" xfId="5164"/>
    <cellStyle name="Обычный 2 6 2 2 2 23" xfId="5165"/>
    <cellStyle name="Обычный 2 6 2 2 2 24" xfId="5166"/>
    <cellStyle name="Обычный 2 6 2 2 2 25" xfId="2159"/>
    <cellStyle name="Обычный 2 6 2 2 2 3" xfId="946"/>
    <cellStyle name="Обычный 2 6 2 2 2 3 2" xfId="1810"/>
    <cellStyle name="Обычный 2 6 2 2 2 3 2 2" xfId="5168"/>
    <cellStyle name="Обычный 2 6 2 2 2 3 2 3" xfId="5167"/>
    <cellStyle name="Обычный 2 6 2 2 2 3 3" xfId="5169"/>
    <cellStyle name="Обычный 2 6 2 2 2 3 4" xfId="2752"/>
    <cellStyle name="Обычный 2 6 2 2 2 4" xfId="947"/>
    <cellStyle name="Обычный 2 6 2 2 2 4 2" xfId="5171"/>
    <cellStyle name="Обычный 2 6 2 2 2 4 3" xfId="5170"/>
    <cellStyle name="Обычный 2 6 2 2 2 5" xfId="5172"/>
    <cellStyle name="Обычный 2 6 2 2 2 5 2" xfId="5173"/>
    <cellStyle name="Обычный 2 6 2 2 2 6" xfId="5174"/>
    <cellStyle name="Обычный 2 6 2 2 2 6 2" xfId="5175"/>
    <cellStyle name="Обычный 2 6 2 2 2 7" xfId="5176"/>
    <cellStyle name="Обычный 2 6 2 2 2 7 2" xfId="5177"/>
    <cellStyle name="Обычный 2 6 2 2 2 8" xfId="5178"/>
    <cellStyle name="Обычный 2 6 2 2 2 8 2" xfId="5179"/>
    <cellStyle name="Обычный 2 6 2 2 2 9" xfId="5180"/>
    <cellStyle name="Обычный 2 6 2 2 2 9 2" xfId="5181"/>
    <cellStyle name="Обычный 2 6 2 2 3" xfId="434"/>
    <cellStyle name="Обычный 2 6 2 2 3 2" xfId="948"/>
    <cellStyle name="Обычный 2 6 2 2 3 2 2" xfId="5183"/>
    <cellStyle name="Обычный 2 6 2 2 3 2 3" xfId="5182"/>
    <cellStyle name="Обычный 2 6 2 2 3 3" xfId="5184"/>
    <cellStyle name="Обычный 2 6 2 2 3 3 2" xfId="5185"/>
    <cellStyle name="Обычный 2 6 2 2 3 4" xfId="5186"/>
    <cellStyle name="Обычный 2 6 2 2 3 5" xfId="2386"/>
    <cellStyle name="Обычный 2 6 2 2 4" xfId="949"/>
    <cellStyle name="Обычный 2 6 2 2 4 2" xfId="1811"/>
    <cellStyle name="Обычный 2 6 2 2 4 2 2" xfId="5188"/>
    <cellStyle name="Обычный 2 6 2 2 4 2 3" xfId="5187"/>
    <cellStyle name="Обычный 2 6 2 2 4 3" xfId="5189"/>
    <cellStyle name="Обычный 2 6 2 2 4 4" xfId="5190"/>
    <cellStyle name="Обычный 2 6 2 2 4 5" xfId="2753"/>
    <cellStyle name="Обычный 2 6 2 2 5" xfId="950"/>
    <cellStyle name="Обычный 2 6 2 2 5 2" xfId="5192"/>
    <cellStyle name="Обычный 2 6 2 2 5 3" xfId="5191"/>
    <cellStyle name="Обычный 2 6 2 2 6" xfId="5193"/>
    <cellStyle name="Обычный 2 6 2 2 6 2" xfId="5194"/>
    <cellStyle name="Обычный 2 6 2 2 6 2 2" xfId="5195"/>
    <cellStyle name="Обычный 2 6 2 2 6 2 2 2" xfId="5196"/>
    <cellStyle name="Обычный 2 6 2 2 6 2 2 3" xfId="5197"/>
    <cellStyle name="Обычный 2 6 2 2 6 2 3" xfId="5198"/>
    <cellStyle name="Обычный 2 6 2 2 6 3" xfId="5199"/>
    <cellStyle name="Обычный 2 6 2 2 7" xfId="5200"/>
    <cellStyle name="Обычный 2 6 2 2 7 2" xfId="5201"/>
    <cellStyle name="Обычный 2 6 2 2 8" xfId="5202"/>
    <cellStyle name="Обычный 2 6 2 2 8 2" xfId="5203"/>
    <cellStyle name="Обычный 2 6 2 2 9" xfId="5204"/>
    <cellStyle name="Обычный 2 6 2 3" xfId="306"/>
    <cellStyle name="Обычный 2 6 2 3 2" xfId="582"/>
    <cellStyle name="Обычный 2 6 2 3 2 2" xfId="951"/>
    <cellStyle name="Обычный 2 6 2 3 2 2 2" xfId="5206"/>
    <cellStyle name="Обычный 2 6 2 3 2 2 3" xfId="5205"/>
    <cellStyle name="Обычный 2 6 2 3 2 3" xfId="5207"/>
    <cellStyle name="Обычный 2 6 2 3 2 4" xfId="2506"/>
    <cellStyle name="Обычный 2 6 2 3 3" xfId="952"/>
    <cellStyle name="Обычный 2 6 2 3 3 2" xfId="1812"/>
    <cellStyle name="Обычный 2 6 2 3 3 2 2" xfId="5209"/>
    <cellStyle name="Обычный 2 6 2 3 3 2 3" xfId="5208"/>
    <cellStyle name="Обычный 2 6 2 3 3 3" xfId="5210"/>
    <cellStyle name="Обычный 2 6 2 3 3 4" xfId="2754"/>
    <cellStyle name="Обычный 2 6 2 3 4" xfId="953"/>
    <cellStyle name="Обычный 2 6 2 3 4 2" xfId="5211"/>
    <cellStyle name="Обычный 2 6 2 3 5" xfId="2160"/>
    <cellStyle name="Обычный 2 6 2 4" xfId="433"/>
    <cellStyle name="Обычный 2 6 2 4 2" xfId="954"/>
    <cellStyle name="Обычный 2 6 2 4 2 2" xfId="5213"/>
    <cellStyle name="Обычный 2 6 2 4 2 3" xfId="5212"/>
    <cellStyle name="Обычный 2 6 2 4 3" xfId="5214"/>
    <cellStyle name="Обычный 2 6 2 4 3 2" xfId="5215"/>
    <cellStyle name="Обычный 2 6 2 4 4" xfId="5216"/>
    <cellStyle name="Обычный 2 6 2 4 5" xfId="2385"/>
    <cellStyle name="Обычный 2 6 2 5" xfId="955"/>
    <cellStyle name="Обычный 2 6 2 5 2" xfId="1813"/>
    <cellStyle name="Обычный 2 6 2 5 2 2" xfId="6702"/>
    <cellStyle name="Обычный 2 6 2 5 3" xfId="2755"/>
    <cellStyle name="Обычный 2 6 2 6" xfId="956"/>
    <cellStyle name="Обычный 2 6 2 6 2" xfId="6701"/>
    <cellStyle name="Обычный 2 6 2 7" xfId="2157"/>
    <cellStyle name="Обычный 2 6 3" xfId="89"/>
    <cellStyle name="Обычный 2 6 4" xfId="90"/>
    <cellStyle name="Обычный 2 6 4 2" xfId="307"/>
    <cellStyle name="Обычный 2 6 4 2 2" xfId="583"/>
    <cellStyle name="Обычный 2 6 4 2 2 2" xfId="957"/>
    <cellStyle name="Обычный 2 6 4 2 2 2 2" xfId="6705"/>
    <cellStyle name="Обычный 2 6 4 2 2 3" xfId="2507"/>
    <cellStyle name="Обычный 2 6 4 2 3" xfId="958"/>
    <cellStyle name="Обычный 2 6 4 2 3 2" xfId="1814"/>
    <cellStyle name="Обычный 2 6 4 2 3 2 2" xfId="6706"/>
    <cellStyle name="Обычный 2 6 4 2 3 3" xfId="2756"/>
    <cellStyle name="Обычный 2 6 4 2 4" xfId="959"/>
    <cellStyle name="Обычный 2 6 4 2 4 2" xfId="6704"/>
    <cellStyle name="Обычный 2 6 4 2 5" xfId="2162"/>
    <cellStyle name="Обычный 2 6 4 3" xfId="435"/>
    <cellStyle name="Обычный 2 6 4 3 2" xfId="960"/>
    <cellStyle name="Обычный 2 6 4 3 2 2" xfId="6707"/>
    <cellStyle name="Обычный 2 6 4 3 3" xfId="2387"/>
    <cellStyle name="Обычный 2 6 4 4" xfId="961"/>
    <cellStyle name="Обычный 2 6 4 4 2" xfId="1815"/>
    <cellStyle name="Обычный 2 6 4 4 2 2" xfId="6708"/>
    <cellStyle name="Обычный 2 6 4 4 3" xfId="2757"/>
    <cellStyle name="Обычный 2 6 4 5" xfId="962"/>
    <cellStyle name="Обычный 2 6 4 5 2" xfId="6703"/>
    <cellStyle name="Обычный 2 6 4 6" xfId="2161"/>
    <cellStyle name="Обычный 2 6 5" xfId="5217"/>
    <cellStyle name="Обычный 2 6 5 2" xfId="5218"/>
    <cellStyle name="Обычный 2 6 6" xfId="5219"/>
    <cellStyle name="Обычный 2 6 6 2" xfId="5220"/>
    <cellStyle name="Обычный 2 6 7" xfId="5221"/>
    <cellStyle name="Обычный 2 6 8" xfId="5222"/>
    <cellStyle name="Обычный 2 7" xfId="91"/>
    <cellStyle name="Обычный 2 7 2" xfId="92"/>
    <cellStyle name="Обычный 2 7 2 2" xfId="308"/>
    <cellStyle name="Обычный 2 7 2 2 2" xfId="584"/>
    <cellStyle name="Обычный 2 7 2 2 2 2" xfId="963"/>
    <cellStyle name="Обычный 2 7 2 2 2 2 2" xfId="5223"/>
    <cellStyle name="Обычный 2 7 2 2 2 3" xfId="2508"/>
    <cellStyle name="Обычный 2 7 2 2 3" xfId="964"/>
    <cellStyle name="Обычный 2 7 2 2 3 2" xfId="1816"/>
    <cellStyle name="Обычный 2 7 2 2 3 2 2" xfId="6710"/>
    <cellStyle name="Обычный 2 7 2 2 3 3" xfId="2758"/>
    <cellStyle name="Обычный 2 7 2 2 4" xfId="965"/>
    <cellStyle name="Обычный 2 7 2 2 4 2" xfId="6709"/>
    <cellStyle name="Обычный 2 7 2 2 5" xfId="2164"/>
    <cellStyle name="Обычный 2 7 2 3" xfId="436"/>
    <cellStyle name="Обычный 2 7 2 3 2" xfId="966"/>
    <cellStyle name="Обычный 2 7 2 3 2 2" xfId="5224"/>
    <cellStyle name="Обычный 2 7 2 3 3" xfId="2388"/>
    <cellStyle name="Обычный 2 7 2 4" xfId="967"/>
    <cellStyle name="Обычный 2 7 2 4 2" xfId="1817"/>
    <cellStyle name="Обычный 2 7 2 4 2 2" xfId="5225"/>
    <cellStyle name="Обычный 2 7 2 4 3" xfId="2759"/>
    <cellStyle name="Обычный 2 7 2 5" xfId="968"/>
    <cellStyle name="Обычный 2 7 2 5 2" xfId="5226"/>
    <cellStyle name="Обычный 2 7 2 6" xfId="2163"/>
    <cellStyle name="Обычный 2 7 3" xfId="5227"/>
    <cellStyle name="Обычный 2 7 3 2" xfId="5228"/>
    <cellStyle name="Обычный 2 7 3 3" xfId="5229"/>
    <cellStyle name="Обычный 2 7 4" xfId="5230"/>
    <cellStyle name="Обычный 2 7 4 2" xfId="5231"/>
    <cellStyle name="Обычный 2 7 5" xfId="5232"/>
    <cellStyle name="Обычный 2 7 5 2" xfId="5233"/>
    <cellStyle name="Обычный 2 7 6" xfId="5234"/>
    <cellStyle name="Обычный 2 8" xfId="93"/>
    <cellStyle name="Обычный 2 8 2" xfId="94"/>
    <cellStyle name="Обычный 2 8 2 2" xfId="309"/>
    <cellStyle name="Обычный 2 8 2 2 2" xfId="585"/>
    <cellStyle name="Обычный 2 8 2 2 2 2" xfId="969"/>
    <cellStyle name="Обычный 2 8 2 2 2 2 2" xfId="6713"/>
    <cellStyle name="Обычный 2 8 2 2 2 3" xfId="2509"/>
    <cellStyle name="Обычный 2 8 2 2 3" xfId="970"/>
    <cellStyle name="Обычный 2 8 2 2 3 2" xfId="1818"/>
    <cellStyle name="Обычный 2 8 2 2 3 2 2" xfId="6714"/>
    <cellStyle name="Обычный 2 8 2 2 3 3" xfId="2760"/>
    <cellStyle name="Обычный 2 8 2 2 4" xfId="971"/>
    <cellStyle name="Обычный 2 8 2 2 4 2" xfId="6712"/>
    <cellStyle name="Обычный 2 8 2 2 5" xfId="2166"/>
    <cellStyle name="Обычный 2 8 2 3" xfId="437"/>
    <cellStyle name="Обычный 2 8 2 3 2" xfId="972"/>
    <cellStyle name="Обычный 2 8 2 3 2 2" xfId="6715"/>
    <cellStyle name="Обычный 2 8 2 3 3" xfId="2389"/>
    <cellStyle name="Обычный 2 8 2 4" xfId="973"/>
    <cellStyle name="Обычный 2 8 2 4 2" xfId="1819"/>
    <cellStyle name="Обычный 2 8 2 4 2 2" xfId="6716"/>
    <cellStyle name="Обычный 2 8 2 4 3" xfId="2761"/>
    <cellStyle name="Обычный 2 8 2 5" xfId="974"/>
    <cellStyle name="Обычный 2 8 2 5 2" xfId="6711"/>
    <cellStyle name="Обычный 2 8 2 6" xfId="2165"/>
    <cellStyle name="Обычный 2 8 3" xfId="5235"/>
    <cellStyle name="Обычный 2 8 3 2" xfId="5236"/>
    <cellStyle name="Обычный 2 8 4" xfId="5237"/>
    <cellStyle name="Обычный 2 8 4 2" xfId="5238"/>
    <cellStyle name="Обычный 2 8 5" xfId="5239"/>
    <cellStyle name="Обычный 2 9" xfId="95"/>
    <cellStyle name="Обычный 2 9 2" xfId="96"/>
    <cellStyle name="Обычный 2 9 2 2" xfId="310"/>
    <cellStyle name="Обычный 2 9 2 2 2" xfId="586"/>
    <cellStyle name="Обычный 2 9 2 2 2 2" xfId="975"/>
    <cellStyle name="Обычный 2 9 2 2 2 2 2" xfId="6719"/>
    <cellStyle name="Обычный 2 9 2 2 2 3" xfId="2510"/>
    <cellStyle name="Обычный 2 9 2 2 3" xfId="976"/>
    <cellStyle name="Обычный 2 9 2 2 3 2" xfId="1820"/>
    <cellStyle name="Обычный 2 9 2 2 3 2 2" xfId="6720"/>
    <cellStyle name="Обычный 2 9 2 2 3 3" xfId="2762"/>
    <cellStyle name="Обычный 2 9 2 2 4" xfId="977"/>
    <cellStyle name="Обычный 2 9 2 2 4 2" xfId="6718"/>
    <cellStyle name="Обычный 2 9 2 2 5" xfId="2168"/>
    <cellStyle name="Обычный 2 9 2 3" xfId="438"/>
    <cellStyle name="Обычный 2 9 2 3 2" xfId="978"/>
    <cellStyle name="Обычный 2 9 2 3 2 2" xfId="6721"/>
    <cellStyle name="Обычный 2 9 2 3 3" xfId="2390"/>
    <cellStyle name="Обычный 2 9 2 4" xfId="979"/>
    <cellStyle name="Обычный 2 9 2 4 2" xfId="1821"/>
    <cellStyle name="Обычный 2 9 2 4 2 2" xfId="6722"/>
    <cellStyle name="Обычный 2 9 2 4 3" xfId="2763"/>
    <cellStyle name="Обычный 2 9 2 5" xfId="980"/>
    <cellStyle name="Обычный 2 9 2 5 2" xfId="6717"/>
    <cellStyle name="Обычный 2 9 2 6" xfId="2167"/>
    <cellStyle name="Обычный 2 9 3" xfId="5240"/>
    <cellStyle name="Обычный 2 9 3 2" xfId="5241"/>
    <cellStyle name="Обычный 2 9 4" xfId="5242"/>
    <cellStyle name="Обычный 2 9 4 2" xfId="5243"/>
    <cellStyle name="Обычный 2 9 5" xfId="5244"/>
    <cellStyle name="Обычный 2_Foundation.Stable Base" xfId="97"/>
    <cellStyle name="Обычный 20" xfId="1606"/>
    <cellStyle name="Обычный 20 2" xfId="1619"/>
    <cellStyle name="Обычный 20 2 2" xfId="1628"/>
    <cellStyle name="Обычный 20 2 3" xfId="1629"/>
    <cellStyle name="Обычный 20 2 3 2" xfId="1630"/>
    <cellStyle name="Обычный 20 3" xfId="1631"/>
    <cellStyle name="Обычный 20 3 2" xfId="1632"/>
    <cellStyle name="Обычный 20 4" xfId="1633"/>
    <cellStyle name="Обычный 20 5" xfId="1664"/>
    <cellStyle name="Обычный 20 6" xfId="1672"/>
    <cellStyle name="Обычный 20 6 2" xfId="1673"/>
    <cellStyle name="Обычный 20 6 2 2" xfId="1681"/>
    <cellStyle name="Обычный 20 6 4" xfId="1677"/>
    <cellStyle name="Обычный 20 6 4 6" xfId="1686"/>
    <cellStyle name="Обычный 20 6 4 6 2" xfId="1695"/>
    <cellStyle name="Обычный 20 6 4 8" xfId="1684"/>
    <cellStyle name="Обычный 20 9 2" xfId="1678"/>
    <cellStyle name="Обычный 21" xfId="1620"/>
    <cellStyle name="Обычный 21 2" xfId="5246"/>
    <cellStyle name="Обычный 21 2 2" xfId="5247"/>
    <cellStyle name="Обычный 21 2 2 2" xfId="5248"/>
    <cellStyle name="Обычный 21 2 3" xfId="5249"/>
    <cellStyle name="Обычный 21 2 3 2" xfId="5250"/>
    <cellStyle name="Обычный 21 2 4" xfId="5251"/>
    <cellStyle name="Обычный 21 2 5" xfId="5252"/>
    <cellStyle name="Обычный 21 3" xfId="5245"/>
    <cellStyle name="Обычный 22" xfId="1621"/>
    <cellStyle name="Обычный 22 2" xfId="1634"/>
    <cellStyle name="Обычный 22 3" xfId="5253"/>
    <cellStyle name="Обычный 23" xfId="1675"/>
    <cellStyle name="Обычный 23 2" xfId="5255"/>
    <cellStyle name="Обычный 23 2 2" xfId="5256"/>
    <cellStyle name="Обычный 23 3" xfId="5254"/>
    <cellStyle name="Обычный 24" xfId="1697"/>
    <cellStyle name="Обычный 24 2" xfId="1596"/>
    <cellStyle name="Обычный 24 2 2" xfId="7189"/>
    <cellStyle name="Обычный 24 3" xfId="2057"/>
    <cellStyle name="Обычный 24 3 2" xfId="7190"/>
    <cellStyle name="Обычный 24 4" xfId="2058"/>
    <cellStyle name="Обычный 24 4 2" xfId="7192"/>
    <cellStyle name="Обычный 24 5" xfId="7191"/>
    <cellStyle name="Обычный 24 6" xfId="5257"/>
    <cellStyle name="Обычный 25" xfId="5258"/>
    <cellStyle name="Обычный 25 2" xfId="5259"/>
    <cellStyle name="Обычный 26" xfId="5260"/>
    <cellStyle name="Обычный 26 2" xfId="5261"/>
    <cellStyle name="Обычный 27" xfId="5262"/>
    <cellStyle name="Обычный 27 2" xfId="5263"/>
    <cellStyle name="Обычный 28" xfId="5264"/>
    <cellStyle name="Обычный 28 2" xfId="5265"/>
    <cellStyle name="Обычный 29" xfId="5266"/>
    <cellStyle name="Обычный 29 2" xfId="5267"/>
    <cellStyle name="Обычный 29 3" xfId="5268"/>
    <cellStyle name="Обычный 3" xfId="98"/>
    <cellStyle name="Обычный 3 2" xfId="99"/>
    <cellStyle name="Обычный 3 2 10" xfId="2169"/>
    <cellStyle name="Обычный 3 2 2" xfId="100"/>
    <cellStyle name="Обычный 3 2 2 2" xfId="101"/>
    <cellStyle name="Обычный 3 2 2 2 2" xfId="311"/>
    <cellStyle name="Обычный 3 2 2 2 2 2" xfId="587"/>
    <cellStyle name="Обычный 3 2 2 2 2 2 2" xfId="981"/>
    <cellStyle name="Обычный 3 2 2 2 2 2 2 2" xfId="6725"/>
    <cellStyle name="Обычный 3 2 2 2 2 2 3" xfId="2511"/>
    <cellStyle name="Обычный 3 2 2 2 2 3" xfId="982"/>
    <cellStyle name="Обычный 3 2 2 2 2 3 2" xfId="1822"/>
    <cellStyle name="Обычный 3 2 2 2 2 3 2 2" xfId="6726"/>
    <cellStyle name="Обычный 3 2 2 2 2 3 3" xfId="2764"/>
    <cellStyle name="Обычный 3 2 2 2 2 4" xfId="983"/>
    <cellStyle name="Обычный 3 2 2 2 2 4 2" xfId="6724"/>
    <cellStyle name="Обычный 3 2 2 2 2 5" xfId="2171"/>
    <cellStyle name="Обычный 3 2 2 2 3" xfId="439"/>
    <cellStyle name="Обычный 3 2 2 2 3 2" xfId="984"/>
    <cellStyle name="Обычный 3 2 2 2 3 2 2" xfId="5269"/>
    <cellStyle name="Обычный 3 2 2 2 3 3" xfId="2391"/>
    <cellStyle name="Обычный 3 2 2 2 4" xfId="985"/>
    <cellStyle name="Обычный 3 2 2 2 4 2" xfId="1823"/>
    <cellStyle name="Обычный 3 2 2 2 4 2 2" xfId="6727"/>
    <cellStyle name="Обычный 3 2 2 2 4 3" xfId="2765"/>
    <cellStyle name="Обычный 3 2 2 2 5" xfId="986"/>
    <cellStyle name="Обычный 3 2 2 2 5 2" xfId="6723"/>
    <cellStyle name="Обычный 3 2 2 2 6" xfId="2170"/>
    <cellStyle name="Обычный 3 2 2 3" xfId="102"/>
    <cellStyle name="Обычный 3 2 2 3 2" xfId="312"/>
    <cellStyle name="Обычный 3 2 2 3 2 2" xfId="588"/>
    <cellStyle name="Обычный 3 2 2 3 2 2 2" xfId="987"/>
    <cellStyle name="Обычный 3 2 2 3 2 2 2 2" xfId="6730"/>
    <cellStyle name="Обычный 3 2 2 3 2 2 3" xfId="2512"/>
    <cellStyle name="Обычный 3 2 2 3 2 3" xfId="988"/>
    <cellStyle name="Обычный 3 2 2 3 2 3 2" xfId="1824"/>
    <cellStyle name="Обычный 3 2 2 3 2 3 2 2" xfId="6731"/>
    <cellStyle name="Обычный 3 2 2 3 2 3 3" xfId="2766"/>
    <cellStyle name="Обычный 3 2 2 3 2 4" xfId="989"/>
    <cellStyle name="Обычный 3 2 2 3 2 4 2" xfId="6729"/>
    <cellStyle name="Обычный 3 2 2 3 2 5" xfId="2173"/>
    <cellStyle name="Обычный 3 2 2 3 3" xfId="440"/>
    <cellStyle name="Обычный 3 2 2 3 3 2" xfId="990"/>
    <cellStyle name="Обычный 3 2 2 3 3 2 2" xfId="6732"/>
    <cellStyle name="Обычный 3 2 2 3 3 3" xfId="2392"/>
    <cellStyle name="Обычный 3 2 2 3 4" xfId="991"/>
    <cellStyle name="Обычный 3 2 2 3 4 2" xfId="1825"/>
    <cellStyle name="Обычный 3 2 2 3 4 2 2" xfId="6733"/>
    <cellStyle name="Обычный 3 2 2 3 4 3" xfId="2767"/>
    <cellStyle name="Обычный 3 2 2 3 5" xfId="992"/>
    <cellStyle name="Обычный 3 2 2 3 5 2" xfId="6728"/>
    <cellStyle name="Обычный 3 2 2 3 6" xfId="2172"/>
    <cellStyle name="Обычный 3 2 2 4" xfId="103"/>
    <cellStyle name="Обычный 3 2 2 4 2" xfId="313"/>
    <cellStyle name="Обычный 3 2 2 4 2 2" xfId="589"/>
    <cellStyle name="Обычный 3 2 2 4 2 2 2" xfId="993"/>
    <cellStyle name="Обычный 3 2 2 4 2 2 2 2" xfId="5270"/>
    <cellStyle name="Обычный 3 2 2 4 2 2 3" xfId="2513"/>
    <cellStyle name="Обычный 3 2 2 4 2 3" xfId="994"/>
    <cellStyle name="Обычный 3 2 2 4 2 3 2" xfId="1826"/>
    <cellStyle name="Обычный 3 2 2 4 2 3 2 2" xfId="6736"/>
    <cellStyle name="Обычный 3 2 2 4 2 3 3" xfId="2768"/>
    <cellStyle name="Обычный 3 2 2 4 2 4" xfId="995"/>
    <cellStyle name="Обычный 3 2 2 4 2 4 2" xfId="6735"/>
    <cellStyle name="Обычный 3 2 2 4 2 5" xfId="2175"/>
    <cellStyle name="Обычный 3 2 2 4 3" xfId="441"/>
    <cellStyle name="Обычный 3 2 2 4 3 2" xfId="996"/>
    <cellStyle name="Обычный 3 2 2 4 3 2 2" xfId="6737"/>
    <cellStyle name="Обычный 3 2 2 4 3 3" xfId="2393"/>
    <cellStyle name="Обычный 3 2 2 4 4" xfId="997"/>
    <cellStyle name="Обычный 3 2 2 4 4 2" xfId="1827"/>
    <cellStyle name="Обычный 3 2 2 4 4 2 2" xfId="6738"/>
    <cellStyle name="Обычный 3 2 2 4 4 3" xfId="2769"/>
    <cellStyle name="Обычный 3 2 2 4 5" xfId="998"/>
    <cellStyle name="Обычный 3 2 2 4 5 2" xfId="6734"/>
    <cellStyle name="Обычный 3 2 2 4 6" xfId="2174"/>
    <cellStyle name="Обычный 3 2 2 5" xfId="5271"/>
    <cellStyle name="Обычный 3 2 2 5 2" xfId="5272"/>
    <cellStyle name="Обычный 3 2 2 6" xfId="5273"/>
    <cellStyle name="Обычный 3 2 2 6 2" xfId="5274"/>
    <cellStyle name="Обычный 3 2 2 7" xfId="5275"/>
    <cellStyle name="Обычный 3 2 2 7 2" xfId="5276"/>
    <cellStyle name="Обычный 3 2 2 8" xfId="5277"/>
    <cellStyle name="Обычный 3 2 3" xfId="104"/>
    <cellStyle name="Обычный 3 2 3 2" xfId="105"/>
    <cellStyle name="Обычный 3 2 3 2 2" xfId="314"/>
    <cellStyle name="Обычный 3 2 3 2 2 2" xfId="590"/>
    <cellStyle name="Обычный 3 2 3 2 2 2 2" xfId="999"/>
    <cellStyle name="Обычный 3 2 3 2 2 2 2 2" xfId="6742"/>
    <cellStyle name="Обычный 3 2 3 2 2 2 3" xfId="2514"/>
    <cellStyle name="Обычный 3 2 3 2 2 3" xfId="1000"/>
    <cellStyle name="Обычный 3 2 3 2 2 3 2" xfId="1828"/>
    <cellStyle name="Обычный 3 2 3 2 2 3 2 2" xfId="6743"/>
    <cellStyle name="Обычный 3 2 3 2 2 3 3" xfId="2770"/>
    <cellStyle name="Обычный 3 2 3 2 2 4" xfId="1001"/>
    <cellStyle name="Обычный 3 2 3 2 2 4 2" xfId="6741"/>
    <cellStyle name="Обычный 3 2 3 2 2 5" xfId="2178"/>
    <cellStyle name="Обычный 3 2 3 2 3" xfId="1002"/>
    <cellStyle name="Обычный 3 2 3 2 3 2" xfId="1003"/>
    <cellStyle name="Обычный 3 2 3 2 3 2 2" xfId="2771"/>
    <cellStyle name="Обычный 3 2 3 2 3 3" xfId="1829"/>
    <cellStyle name="Обычный 3 2 3 2 4" xfId="1004"/>
    <cellStyle name="Обычный 3 2 3 2 5" xfId="1005"/>
    <cellStyle name="Обычный 3 2 3 2 5 2" xfId="6740"/>
    <cellStyle name="Обычный 3 2 3 2 6" xfId="2177"/>
    <cellStyle name="Обычный 3 2 3 3" xfId="106"/>
    <cellStyle name="Обычный 3 2 3 3 2" xfId="442"/>
    <cellStyle name="Обычный 3 2 3 3 2 2" xfId="1601"/>
    <cellStyle name="Обычный 3 2 3 3 2 3" xfId="1830"/>
    <cellStyle name="Обычный 3 2 3 3 2 3 2" xfId="6744"/>
    <cellStyle name="Обычный 3 2 3 3 2 4" xfId="2623"/>
    <cellStyle name="Обычный 3 2 3 3 3" xfId="1006"/>
    <cellStyle name="Обычный 3 2 3 3 3 2" xfId="1831"/>
    <cellStyle name="Обычный 3 2 3 3 3 2 2" xfId="6745"/>
    <cellStyle name="Обычный 3 2 3 3 3 3" xfId="2612"/>
    <cellStyle name="Обычный 3 2 3 3 4" xfId="1597"/>
    <cellStyle name="Обычный 3 2 3 4" xfId="315"/>
    <cellStyle name="Обычный 3 2 3 4 2" xfId="591"/>
    <cellStyle name="Обычный 3 2 3 4 2 2" xfId="1007"/>
    <cellStyle name="Обычный 3 2 3 4 2 2 2" xfId="6747"/>
    <cellStyle name="Обычный 3 2 3 4 2 3" xfId="2515"/>
    <cellStyle name="Обычный 3 2 3 4 3" xfId="1008"/>
    <cellStyle name="Обычный 3 2 3 4 3 2" xfId="1832"/>
    <cellStyle name="Обычный 3 2 3 4 3 2 2" xfId="6748"/>
    <cellStyle name="Обычный 3 2 3 4 3 3" xfId="2772"/>
    <cellStyle name="Обычный 3 2 3 4 4" xfId="1009"/>
    <cellStyle name="Обычный 3 2 3 4 4 2" xfId="6746"/>
    <cellStyle name="Обычный 3 2 3 4 5" xfId="2179"/>
    <cellStyle name="Обычный 3 2 3 5" xfId="1010"/>
    <cellStyle name="Обычный 3 2 3 5 2" xfId="1011"/>
    <cellStyle name="Обычный 3 2 3 5 2 2" xfId="2773"/>
    <cellStyle name="Обычный 3 2 3 5 3" xfId="1833"/>
    <cellStyle name="Обычный 3 2 3 6" xfId="1012"/>
    <cellStyle name="Обычный 3 2 3 7" xfId="1013"/>
    <cellStyle name="Обычный 3 2 3 7 2" xfId="6739"/>
    <cellStyle name="Обычный 3 2 3 8" xfId="2176"/>
    <cellStyle name="Обычный 3 2 3_Приложение 1_акц_прайс-опт" xfId="107"/>
    <cellStyle name="Обычный 3 2 4" xfId="108"/>
    <cellStyle name="Обычный 3 2 4 2" xfId="109"/>
    <cellStyle name="Обычный 3 2 4 2 2" xfId="110"/>
    <cellStyle name="Обычный 3 2 4 2 2 2" xfId="111"/>
    <cellStyle name="Обычный 3 2 4 2 2 2 2" xfId="112"/>
    <cellStyle name="Обычный 3 2 4 2 2 2 2 2" xfId="387"/>
    <cellStyle name="Обычный 3 2 4 2 2 2 2 2 2" xfId="1014"/>
    <cellStyle name="Обычный 3 2 4 2 2 2 2 2 2 2" xfId="6753"/>
    <cellStyle name="Обычный 3 2 4 2 2 2 2 2 3" xfId="2448"/>
    <cellStyle name="Обычный 3 2 4 2 2 2 2 3" xfId="446"/>
    <cellStyle name="Обычный 3 2 4 2 2 2 2 3 2" xfId="1835"/>
    <cellStyle name="Обычный 3 2 4 2 2 2 2 3 2 2" xfId="6754"/>
    <cellStyle name="Обычный 3 2 4 2 2 2 2 3 3" xfId="2626"/>
    <cellStyle name="Обычный 3 2 4 2 2 2 2 4" xfId="1015"/>
    <cellStyle name="Обычный 3 2 4 2 2 2 2 4 2" xfId="6752"/>
    <cellStyle name="Обычный 3 2 4 2 2 2 2 5" xfId="2184"/>
    <cellStyle name="Обычный 3 2 4 2 2 2 3" xfId="113"/>
    <cellStyle name="Обычный 3 2 4 2 2 2 3 2" xfId="447"/>
    <cellStyle name="Обычный 3 2 4 2 2 2 3 2 2" xfId="2627"/>
    <cellStyle name="Обычный 3 2 4 2 2 2 3 3" xfId="1836"/>
    <cellStyle name="Обычный 3 2 4 2 2 2 3 3 2" xfId="6755"/>
    <cellStyle name="Обычный 3 2 4 2 2 2 3 4" xfId="2445"/>
    <cellStyle name="Обычный 3 2 4 2 2 2 4" xfId="259"/>
    <cellStyle name="Обычный 3 2 4 2 2 2 4 2" xfId="539"/>
    <cellStyle name="Обычный 3 2 4 2 2 2 4 2 2" xfId="2645"/>
    <cellStyle name="Обычный 3 2 4 2 2 2 4 3" xfId="1837"/>
    <cellStyle name="Обычный 3 2 4 2 2 2 4 3 2" xfId="6756"/>
    <cellStyle name="Обычный 3 2 4 2 2 2 4 4" xfId="2621"/>
    <cellStyle name="Обычный 3 2 4 2 2 2 5" xfId="445"/>
    <cellStyle name="Обычный 3 2 4 2 2 2 5 2" xfId="2625"/>
    <cellStyle name="Обычный 3 2 4 2 2 2 6" xfId="1834"/>
    <cellStyle name="Обычный 3 2 4 2 2 2 6 2" xfId="6751"/>
    <cellStyle name="Обычный 3 2 4 2 2 2 7" xfId="2183"/>
    <cellStyle name="Обычный 3 2 4 2 2 3" xfId="263"/>
    <cellStyle name="Обычный 3 2 4 2 2 3 2" xfId="542"/>
    <cellStyle name="Обычный 3 2 4 2 2 3 2 2" xfId="2647"/>
    <cellStyle name="Обычный 3 2 4 2 2 3 3" xfId="1838"/>
    <cellStyle name="Обычный 3 2 4 2 2 3 3 2" xfId="6757"/>
    <cellStyle name="Обычный 3 2 4 2 2 3 4" xfId="2450"/>
    <cellStyle name="Обычный 3 2 4 2 2 4" xfId="444"/>
    <cellStyle name="Обычный 3 2 4 2 2 4 2" xfId="1839"/>
    <cellStyle name="Обычный 3 2 4 2 2 4 2 2" xfId="6758"/>
    <cellStyle name="Обычный 3 2 4 2 2 4 3" xfId="2624"/>
    <cellStyle name="Обычный 3 2 4 2 2 5" xfId="1016"/>
    <cellStyle name="Обычный 3 2 4 2 2 5 2" xfId="6542"/>
    <cellStyle name="Обычный 3 2 4 2 2 6" xfId="2182"/>
    <cellStyle name="Обычный 3 2 4 2 3" xfId="114"/>
    <cellStyle name="Обычный 3 2 4 2 3 2" xfId="448"/>
    <cellStyle name="Обычный 3 2 4 2 3 2 2" xfId="1017"/>
    <cellStyle name="Обычный 3 2 4 2 3 2 2 2" xfId="6760"/>
    <cellStyle name="Обычный 3 2 4 2 3 2 3" xfId="2516"/>
    <cellStyle name="Обычный 3 2 4 2 3 3" xfId="1018"/>
    <cellStyle name="Обычный 3 2 4 2 3 3 2" xfId="1840"/>
    <cellStyle name="Обычный 3 2 4 2 3 3 2 2" xfId="6761"/>
    <cellStyle name="Обычный 3 2 4 2 3 3 3" xfId="2774"/>
    <cellStyle name="Обычный 3 2 4 2 3 4" xfId="1019"/>
    <cellStyle name="Обычный 3 2 4 2 3 4 2" xfId="6759"/>
    <cellStyle name="Обычный 3 2 4 2 3 5" xfId="2185"/>
    <cellStyle name="Обычный 3 2 4 2 4" xfId="316"/>
    <cellStyle name="Обычный 3 2 4 2 4 2" xfId="592"/>
    <cellStyle name="Обычный 3 2 4 2 4 2 2" xfId="1020"/>
    <cellStyle name="Обычный 3 2 4 2 4 2 2 2" xfId="6763"/>
    <cellStyle name="Обычный 3 2 4 2 4 2 3" xfId="2517"/>
    <cellStyle name="Обычный 3 2 4 2 4 3" xfId="1021"/>
    <cellStyle name="Обычный 3 2 4 2 4 3 2" xfId="1841"/>
    <cellStyle name="Обычный 3 2 4 2 4 3 2 2" xfId="6764"/>
    <cellStyle name="Обычный 3 2 4 2 4 3 3" xfId="2775"/>
    <cellStyle name="Обычный 3 2 4 2 4 4" xfId="1022"/>
    <cellStyle name="Обычный 3 2 4 2 4 4 2" xfId="6762"/>
    <cellStyle name="Обычный 3 2 4 2 4 5" xfId="2186"/>
    <cellStyle name="Обычный 3 2 4 2 5" xfId="443"/>
    <cellStyle name="Обычный 3 2 4 2 5 2" xfId="1023"/>
    <cellStyle name="Обычный 3 2 4 2 5 2 2" xfId="6765"/>
    <cellStyle name="Обычный 3 2 4 2 5 3" xfId="2394"/>
    <cellStyle name="Обычный 3 2 4 2 6" xfId="1024"/>
    <cellStyle name="Обычный 3 2 4 2 6 2" xfId="1842"/>
    <cellStyle name="Обычный 3 2 4 2 6 2 2" xfId="6766"/>
    <cellStyle name="Обычный 3 2 4 2 6 3" xfId="2776"/>
    <cellStyle name="Обычный 3 2 4 2 7" xfId="1025"/>
    <cellStyle name="Обычный 3 2 4 2 7 2" xfId="6750"/>
    <cellStyle name="Обычный 3 2 4 2 8" xfId="2181"/>
    <cellStyle name="Обычный 3 2 4 3" xfId="264"/>
    <cellStyle name="Обычный 3 2 4 3 2" xfId="543"/>
    <cellStyle name="Обычный 3 2 4 3 2 2" xfId="1026"/>
    <cellStyle name="Обычный 3 2 4 3 2 2 2" xfId="6768"/>
    <cellStyle name="Обычный 3 2 4 3 2 3" xfId="2451"/>
    <cellStyle name="Обычный 3 2 4 3 3" xfId="1027"/>
    <cellStyle name="Обычный 3 2 4 3 3 2" xfId="1843"/>
    <cellStyle name="Обычный 3 2 4 3 3 2 2" xfId="6769"/>
    <cellStyle name="Обычный 3 2 4 3 3 3" xfId="2777"/>
    <cellStyle name="Обычный 3 2 4 3 4" xfId="1028"/>
    <cellStyle name="Обычный 3 2 4 3 4 2" xfId="6767"/>
    <cellStyle name="Обычный 3 2 4 3 5" xfId="1029"/>
    <cellStyle name="Обычный 3 2 4 4" xfId="265"/>
    <cellStyle name="Обычный 3 2 4 4 2" xfId="379"/>
    <cellStyle name="Обычный 3 2 4 4 2 2" xfId="654"/>
    <cellStyle name="Обычный 3 2 4 4 2 2 2" xfId="1030"/>
    <cellStyle name="Обычный 3 2 4 4 2 2 2 2" xfId="6772"/>
    <cellStyle name="Обычный 3 2 4 4 2 2 3" xfId="2518"/>
    <cellStyle name="Обычный 3 2 4 4 2 3" xfId="1031"/>
    <cellStyle name="Обычный 3 2 4 4 2 3 2" xfId="1844"/>
    <cellStyle name="Обычный 3 2 4 4 2 3 2 2" xfId="6773"/>
    <cellStyle name="Обычный 3 2 4 4 2 3 3" xfId="2778"/>
    <cellStyle name="Обычный 3 2 4 4 2 4" xfId="1032"/>
    <cellStyle name="Обычный 3 2 4 4 2 4 2" xfId="6771"/>
    <cellStyle name="Обычный 3 2 4 4 2 5" xfId="2188"/>
    <cellStyle name="Обычный 3 2 4 4 3" xfId="544"/>
    <cellStyle name="Обычный 3 2 4 4 3 2" xfId="1033"/>
    <cellStyle name="Обычный 3 2 4 4 3 2 2" xfId="1845"/>
    <cellStyle name="Обычный 3 2 4 4 3 2 2 2" xfId="6775"/>
    <cellStyle name="Обычный 3 2 4 4 3 2 3" xfId="2779"/>
    <cellStyle name="Обычный 3 2 4 4 3 3" xfId="1034"/>
    <cellStyle name="Обычный 3 2 4 4 3 3 2" xfId="6774"/>
    <cellStyle name="Обычный 3 2 4 4 3 4" xfId="2452"/>
    <cellStyle name="Обычный 3 2 4 4 4" xfId="1035"/>
    <cellStyle name="Обычный 3 2 4 4 4 2" xfId="1036"/>
    <cellStyle name="Обычный 3 2 4 4 4 2 2" xfId="1846"/>
    <cellStyle name="Обычный 3 2 4 4 4 2 2 2" xfId="6776"/>
    <cellStyle name="Обычный 3 2 4 4 4 2 3" xfId="2780"/>
    <cellStyle name="Обычный 3 2 4 4 4 3" xfId="1614"/>
    <cellStyle name="Обычный 3 2 4 4 4 3 2" xfId="1618"/>
    <cellStyle name="Обычный 3 2 4 4 4 3 2 2" xfId="1635"/>
    <cellStyle name="Обычный 3 2 4 4 4 4" xfId="1636"/>
    <cellStyle name="Обычный 3 2 4 4 4 4 2" xfId="1637"/>
    <cellStyle name="Обычный 3 2 4 4 4 5" xfId="1638"/>
    <cellStyle name="Обычный 3 2 4 4 4 6" xfId="1639"/>
    <cellStyle name="Обычный 3 2 4 4 4 7" xfId="1670"/>
    <cellStyle name="Обычный 3 2 4 4 4 9" xfId="1671"/>
    <cellStyle name="Обычный 3 2 4 4 5" xfId="1037"/>
    <cellStyle name="Обычный 3 2 4 4 5 2" xfId="1847"/>
    <cellStyle name="Обычный 3 2 4 4 5 2 2" xfId="6777"/>
    <cellStyle name="Обычный 3 2 4 4 5 3" xfId="2781"/>
    <cellStyle name="Обычный 3 2 4 4 6" xfId="1038"/>
    <cellStyle name="Обычный 3 2 4 4 6 2" xfId="6770"/>
    <cellStyle name="Обычный 3 2 4 4 7" xfId="2187"/>
    <cellStyle name="Обычный 3 2 4 5" xfId="1039"/>
    <cellStyle name="Обычный 3 2 4 5 2" xfId="1040"/>
    <cellStyle name="Обычный 3 2 4 5 2 2" xfId="2782"/>
    <cellStyle name="Обычный 3 2 4 5 3" xfId="1848"/>
    <cellStyle name="Обычный 3 2 4 6" xfId="1041"/>
    <cellStyle name="Обычный 3 2 4 7" xfId="1042"/>
    <cellStyle name="Обычный 3 2 4 7 2" xfId="6749"/>
    <cellStyle name="Обычный 3 2 4 8" xfId="2180"/>
    <cellStyle name="Обычный 3 2 5" xfId="115"/>
    <cellStyle name="Обычный 3 2 5 2" xfId="449"/>
    <cellStyle name="Обычный 3 2 5 2 2" xfId="1043"/>
    <cellStyle name="Обычный 3 2 5 2 2 2" xfId="5278"/>
    <cellStyle name="Обычный 3 2 5 2 3" xfId="2519"/>
    <cellStyle name="Обычный 3 2 5 3" xfId="1044"/>
    <cellStyle name="Обычный 3 2 5 3 2" xfId="1849"/>
    <cellStyle name="Обычный 3 2 5 3 2 2" xfId="6778"/>
    <cellStyle name="Обычный 3 2 5 3 3" xfId="2783"/>
    <cellStyle name="Обычный 3 2 5 4" xfId="1045"/>
    <cellStyle name="Обычный 3 2 5 4 2" xfId="5279"/>
    <cellStyle name="Обычный 3 2 5 5" xfId="2189"/>
    <cellStyle name="Обычный 3 2 6" xfId="116"/>
    <cellStyle name="Обычный 3 2 6 2" xfId="450"/>
    <cellStyle name="Обычный 3 2 6 2 2" xfId="1046"/>
    <cellStyle name="Обычный 3 2 6 2 2 2" xfId="6780"/>
    <cellStyle name="Обычный 3 2 6 2 2 3" xfId="5280"/>
    <cellStyle name="Обычный 3 2 6 2 3" xfId="2520"/>
    <cellStyle name="Обычный 3 2 6 3" xfId="1047"/>
    <cellStyle name="Обычный 3 2 6 3 2" xfId="1850"/>
    <cellStyle name="Обычный 3 2 6 3 2 2" xfId="6781"/>
    <cellStyle name="Обычный 3 2 6 3 3" xfId="2784"/>
    <cellStyle name="Обычный 3 2 6 4" xfId="1048"/>
    <cellStyle name="Обычный 3 2 6 4 2" xfId="6779"/>
    <cellStyle name="Обычный 3 2 6 5" xfId="2190"/>
    <cellStyle name="Обычный 3 2 7" xfId="1049"/>
    <cellStyle name="Обычный 3 2 7 2" xfId="1050"/>
    <cellStyle name="Обычный 3 2 7 2 2" xfId="2785"/>
    <cellStyle name="Обычный 3 2 7 3" xfId="1851"/>
    <cellStyle name="Обычный 3 2 8" xfId="1051"/>
    <cellStyle name="Обычный 3 2 8 2" xfId="5281"/>
    <cellStyle name="Обычный 3 2 9" xfId="1052"/>
    <cellStyle name="Обычный 3 2 9 2" xfId="5282"/>
    <cellStyle name="Обычный 3 2_Приложение 1_акц_прайс-опт" xfId="117"/>
    <cellStyle name="Обычный 3 3" xfId="118"/>
    <cellStyle name="Обычный 3 3 2" xfId="119"/>
    <cellStyle name="Обычный 3 3 2 2" xfId="120"/>
    <cellStyle name="Обычный 3 3 2 2 2" xfId="317"/>
    <cellStyle name="Обычный 3 3 2 2 2 2" xfId="593"/>
    <cellStyle name="Обычный 3 3 2 2 2 2 2" xfId="1053"/>
    <cellStyle name="Обычный 3 3 2 2 2 2 2 2" xfId="6785"/>
    <cellStyle name="Обычный 3 3 2 2 2 2 3" xfId="2521"/>
    <cellStyle name="Обычный 3 3 2 2 2 3" xfId="1054"/>
    <cellStyle name="Обычный 3 3 2 2 2 3 2" xfId="1852"/>
    <cellStyle name="Обычный 3 3 2 2 2 3 2 2" xfId="6786"/>
    <cellStyle name="Обычный 3 3 2 2 2 3 3" xfId="2786"/>
    <cellStyle name="Обычный 3 3 2 2 2 4" xfId="1055"/>
    <cellStyle name="Обычный 3 3 2 2 2 4 2" xfId="6784"/>
    <cellStyle name="Обычный 3 3 2 2 2 5" xfId="2193"/>
    <cellStyle name="Обычный 3 3 2 2 3" xfId="452"/>
    <cellStyle name="Обычный 3 3 2 2 3 2" xfId="1056"/>
    <cellStyle name="Обычный 3 3 2 2 3 2 2" xfId="6787"/>
    <cellStyle name="Обычный 3 3 2 2 3 3" xfId="2396"/>
    <cellStyle name="Обычный 3 3 2 2 4" xfId="1057"/>
    <cellStyle name="Обычный 3 3 2 2 4 2" xfId="1853"/>
    <cellStyle name="Обычный 3 3 2 2 4 2 2" xfId="6788"/>
    <cellStyle name="Обычный 3 3 2 2 4 3" xfId="2787"/>
    <cellStyle name="Обычный 3 3 2 2 5" xfId="1058"/>
    <cellStyle name="Обычный 3 3 2 2 5 2" xfId="6783"/>
    <cellStyle name="Обычный 3 3 2 2 6" xfId="2192"/>
    <cellStyle name="Обычный 3 3 2 3" xfId="318"/>
    <cellStyle name="Обычный 3 3 2 3 2" xfId="594"/>
    <cellStyle name="Обычный 3 3 2 3 2 2" xfId="1059"/>
    <cellStyle name="Обычный 3 3 2 3 2 2 2" xfId="6790"/>
    <cellStyle name="Обычный 3 3 2 3 2 3" xfId="2522"/>
    <cellStyle name="Обычный 3 3 2 3 3" xfId="1060"/>
    <cellStyle name="Обычный 3 3 2 3 3 2" xfId="1854"/>
    <cellStyle name="Обычный 3 3 2 3 3 2 2" xfId="6791"/>
    <cellStyle name="Обычный 3 3 2 3 3 3" xfId="2788"/>
    <cellStyle name="Обычный 3 3 2 3 4" xfId="1061"/>
    <cellStyle name="Обычный 3 3 2 3 4 2" xfId="6789"/>
    <cellStyle name="Обычный 3 3 2 3 5" xfId="2194"/>
    <cellStyle name="Обычный 3 3 2 4" xfId="451"/>
    <cellStyle name="Обычный 3 3 2 4 2" xfId="1062"/>
    <cellStyle name="Обычный 3 3 2 4 2 2" xfId="6792"/>
    <cellStyle name="Обычный 3 3 2 4 3" xfId="2395"/>
    <cellStyle name="Обычный 3 3 2 5" xfId="1063"/>
    <cellStyle name="Обычный 3 3 2 5 2" xfId="1855"/>
    <cellStyle name="Обычный 3 3 2 5 2 2" xfId="6793"/>
    <cellStyle name="Обычный 3 3 2 5 3" xfId="2789"/>
    <cellStyle name="Обычный 3 3 2 6" xfId="1064"/>
    <cellStyle name="Обычный 3 3 2 6 2" xfId="6782"/>
    <cellStyle name="Обычный 3 3 2 7" xfId="2191"/>
    <cellStyle name="Обычный 3 3 3" xfId="121"/>
    <cellStyle name="Обычный 3 3 4" xfId="122"/>
    <cellStyle name="Обычный 3 3 4 2" xfId="319"/>
    <cellStyle name="Обычный 3 3 4 2 2" xfId="595"/>
    <cellStyle name="Обычный 3 3 4 2 2 2" xfId="1065"/>
    <cellStyle name="Обычный 3 3 4 2 2 2 2" xfId="5283"/>
    <cellStyle name="Обычный 3 3 4 2 2 3" xfId="2523"/>
    <cellStyle name="Обычный 3 3 4 2 3" xfId="1066"/>
    <cellStyle name="Обычный 3 3 4 2 3 2" xfId="1856"/>
    <cellStyle name="Обычный 3 3 4 2 3 2 2" xfId="6795"/>
    <cellStyle name="Обычный 3 3 4 2 3 3" xfId="2790"/>
    <cellStyle name="Обычный 3 3 4 2 4" xfId="1067"/>
    <cellStyle name="Обычный 3 3 4 2 4 2" xfId="6794"/>
    <cellStyle name="Обычный 3 3 4 2 5" xfId="2196"/>
    <cellStyle name="Обычный 3 3 4 3" xfId="453"/>
    <cellStyle name="Обычный 3 3 4 3 2" xfId="1068"/>
    <cellStyle name="Обычный 3 3 4 3 2 2" xfId="5285"/>
    <cellStyle name="Обычный 3 3 4 3 2 3" xfId="5284"/>
    <cellStyle name="Обычный 3 3 4 3 3" xfId="5286"/>
    <cellStyle name="Обычный 3 3 4 3 4" xfId="2397"/>
    <cellStyle name="Обычный 3 3 4 4" xfId="1069"/>
    <cellStyle name="Обычный 3 3 4 4 2" xfId="1857"/>
    <cellStyle name="Обычный 3 3 4 4 2 2" xfId="5287"/>
    <cellStyle name="Обычный 3 3 4 4 3" xfId="2791"/>
    <cellStyle name="Обычный 3 3 4 5" xfId="1070"/>
    <cellStyle name="Обычный 3 3 4 5 2" xfId="5288"/>
    <cellStyle name="Обычный 3 3 4 6" xfId="2195"/>
    <cellStyle name="Обычный 3 3 5" xfId="5289"/>
    <cellStyle name="Обычный 3 3 6" xfId="5290"/>
    <cellStyle name="Обычный 3 4" xfId="123"/>
    <cellStyle name="Обычный 3 4 10" xfId="5291"/>
    <cellStyle name="Обычный 3 4 10 2" xfId="5292"/>
    <cellStyle name="Обычный 3 4 10 2 2" xfId="5293"/>
    <cellStyle name="Обычный 3 4 10 3" xfId="5294"/>
    <cellStyle name="Обычный 3 4 10 3 2" xfId="5295"/>
    <cellStyle name="Обычный 3 4 10 4" xfId="5296"/>
    <cellStyle name="Обычный 3 4 10 5" xfId="5297"/>
    <cellStyle name="Обычный 3 4 10 6" xfId="5298"/>
    <cellStyle name="Обычный 3 4 11" xfId="5299"/>
    <cellStyle name="Обычный 3 4 11 2" xfId="5300"/>
    <cellStyle name="Обычный 3 4 11 3" xfId="5301"/>
    <cellStyle name="Обычный 3 4 12" xfId="5302"/>
    <cellStyle name="Обычный 3 4 12 2" xfId="5303"/>
    <cellStyle name="Обычный 3 4 12 2 2" xfId="5304"/>
    <cellStyle name="Обычный 3 4 12 3" xfId="5305"/>
    <cellStyle name="Обычный 3 4 13" xfId="5306"/>
    <cellStyle name="Обычный 3 4 13 2" xfId="5307"/>
    <cellStyle name="Обычный 3 4 13 2 2" xfId="5308"/>
    <cellStyle name="Обычный 3 4 13 3" xfId="5309"/>
    <cellStyle name="Обычный 3 4 14" xfId="5310"/>
    <cellStyle name="Обычный 3 4 14 2" xfId="5311"/>
    <cellStyle name="Обычный 3 4 15" xfId="5312"/>
    <cellStyle name="Обычный 3 4 15 2" xfId="5313"/>
    <cellStyle name="Обычный 3 4 16" xfId="5314"/>
    <cellStyle name="Обычный 3 4 16 2" xfId="5315"/>
    <cellStyle name="Обычный 3 4 17" xfId="5316"/>
    <cellStyle name="Обычный 3 4 17 2" xfId="5317"/>
    <cellStyle name="Обычный 3 4 18" xfId="5318"/>
    <cellStyle name="Обычный 3 4 18 2" xfId="5319"/>
    <cellStyle name="Обычный 3 4 18 3" xfId="5320"/>
    <cellStyle name="Обычный 3 4 18 4" xfId="5321"/>
    <cellStyle name="Обычный 3 4 18 5" xfId="5322"/>
    <cellStyle name="Обычный 3 4 18 6" xfId="5323"/>
    <cellStyle name="Обычный 3 4 19" xfId="5324"/>
    <cellStyle name="Обычный 3 4 2" xfId="124"/>
    <cellStyle name="Обычный 3 4 2 2" xfId="125"/>
    <cellStyle name="Обычный 3 4 2 2 2" xfId="126"/>
    <cellStyle name="Обычный 3 4 2 2 2 2" xfId="455"/>
    <cellStyle name="Обычный 3 4 2 2 2 2 2" xfId="1071"/>
    <cellStyle name="Обычный 3 4 2 2 2 2 2 2" xfId="5326"/>
    <cellStyle name="Обычный 3 4 2 2 2 2 2 2 2" xfId="5327"/>
    <cellStyle name="Обычный 3 4 2 2 2 2 2 2 3" xfId="5328"/>
    <cellStyle name="Обычный 3 4 2 2 2 2 2 2 4" xfId="5329"/>
    <cellStyle name="Обычный 3 4 2 2 2 2 2 3" xfId="5330"/>
    <cellStyle name="Обычный 3 4 2 2 2 2 2 3 2" xfId="5331"/>
    <cellStyle name="Обычный 3 4 2 2 2 2 2 4" xfId="5332"/>
    <cellStyle name="Обычный 3 4 2 2 2 2 2 5" xfId="5325"/>
    <cellStyle name="Обычный 3 4 2 2 2 2 3" xfId="5333"/>
    <cellStyle name="Обычный 3 4 2 2 2 2 4" xfId="2525"/>
    <cellStyle name="Обычный 3 4 2 2 2 3" xfId="1072"/>
    <cellStyle name="Обычный 3 4 2 2 2 3 2" xfId="1858"/>
    <cellStyle name="Обычный 3 4 2 2 2 3 2 2" xfId="6797"/>
    <cellStyle name="Обычный 3 4 2 2 2 3 3" xfId="2792"/>
    <cellStyle name="Обычный 3 4 2 2 2 4" xfId="1073"/>
    <cellStyle name="Обычный 3 4 2 2 2 4 2" xfId="6796"/>
    <cellStyle name="Обычный 3 4 2 2 2 5" xfId="2198"/>
    <cellStyle name="Обычный 3 4 2 2 3" xfId="454"/>
    <cellStyle name="Обычный 3 4 2 2 3 2" xfId="1074"/>
    <cellStyle name="Обычный 3 4 2 2 3 2 2" xfId="5335"/>
    <cellStyle name="Обычный 3 4 2 2 3 2 3" xfId="5336"/>
    <cellStyle name="Обычный 3 4 2 2 3 2 4" xfId="5334"/>
    <cellStyle name="Обычный 3 4 2 2 3 3" xfId="5337"/>
    <cellStyle name="Обычный 3 4 2 2 3 4" xfId="2524"/>
    <cellStyle name="Обычный 3 4 2 2 4" xfId="1075"/>
    <cellStyle name="Обычный 3 4 2 2 4 2" xfId="1859"/>
    <cellStyle name="Обычный 3 4 2 2 4 2 10" xfId="5338"/>
    <cellStyle name="Обычный 3 4 2 2 4 2 2" xfId="5339"/>
    <cellStyle name="Обычный 3 4 2 2 4 2 2 2" xfId="5340"/>
    <cellStyle name="Обычный 3 4 2 2 4 2 3" xfId="5341"/>
    <cellStyle name="Обычный 3 4 2 2 4 2 4" xfId="5342"/>
    <cellStyle name="Обычный 3 4 2 2 4 2 5" xfId="5343"/>
    <cellStyle name="Обычный 3 4 2 2 4 2 6" xfId="5344"/>
    <cellStyle name="Обычный 3 4 2 2 4 2 7" xfId="5345"/>
    <cellStyle name="Обычный 3 4 2 2 4 2 8" xfId="5346"/>
    <cellStyle name="Обычный 3 4 2 2 4 2 8 2" xfId="5347"/>
    <cellStyle name="Обычный 3 4 2 2 4 2 9" xfId="5348"/>
    <cellStyle name="Обычный 3 4 2 2 4 3" xfId="5349"/>
    <cellStyle name="Обычный 3 4 2 2 4 3 2" xfId="5350"/>
    <cellStyle name="Обычный 3 4 2 2 4 3 3" xfId="5351"/>
    <cellStyle name="Обычный 3 4 2 2 4 3 4" xfId="5352"/>
    <cellStyle name="Обычный 3 4 2 2 4 3 5" xfId="5353"/>
    <cellStyle name="Обычный 3 4 2 2 4 3 6" xfId="5354"/>
    <cellStyle name="Обычный 3 4 2 2 4 3 7" xfId="5355"/>
    <cellStyle name="Обычный 3 4 2 2 4 4" xfId="5356"/>
    <cellStyle name="Обычный 3 4 2 2 4 5" xfId="2793"/>
    <cellStyle name="Обычный 3 4 2 2 5" xfId="1076"/>
    <cellStyle name="Обычный 3 4 2 2 5 2" xfId="5358"/>
    <cellStyle name="Обычный 3 4 2 2 5 3" xfId="5357"/>
    <cellStyle name="Обычный 3 4 2 2 6" xfId="5359"/>
    <cellStyle name="Обычный 3 4 2 2 7" xfId="2197"/>
    <cellStyle name="Обычный 3 4 2 3" xfId="127"/>
    <cellStyle name="Обычный 3 4 2 3 2" xfId="456"/>
    <cellStyle name="Обычный 3 4 2 3 2 2" xfId="1077"/>
    <cellStyle name="Обычный 3 4 2 3 2 2 10" xfId="5361"/>
    <cellStyle name="Обычный 3 4 2 3 2 2 10 2" xfId="5362"/>
    <cellStyle name="Обычный 3 4 2 3 2 2 10 2 2" xfId="5363"/>
    <cellStyle name="Обычный 3 4 2 3 2 2 10 2 2 2" xfId="5364"/>
    <cellStyle name="Обычный 3 4 2 3 2 2 10 2 3" xfId="5365"/>
    <cellStyle name="Обычный 3 4 2 3 2 2 10 3" xfId="5366"/>
    <cellStyle name="Обычный 3 4 2 3 2 2 10 3 2" xfId="5367"/>
    <cellStyle name="Обычный 3 4 2 3 2 2 10 4" xfId="5368"/>
    <cellStyle name="Обычный 3 4 2 3 2 2 10 4 2" xfId="5369"/>
    <cellStyle name="Обычный 3 4 2 3 2 2 10 4 2 2" xfId="5370"/>
    <cellStyle name="Обычный 3 4 2 3 2 2 10 4 3" xfId="5371"/>
    <cellStyle name="Обычный 3 4 2 3 2 2 10 5" xfId="5372"/>
    <cellStyle name="Обычный 3 4 2 3 2 2 11" xfId="5373"/>
    <cellStyle name="Обычный 3 4 2 3 2 2 11 2" xfId="5374"/>
    <cellStyle name="Обычный 3 4 2 3 2 2 11 2 2" xfId="5375"/>
    <cellStyle name="Обычный 3 4 2 3 2 2 11 3" xfId="5376"/>
    <cellStyle name="Обычный 3 4 2 3 2 2 12" xfId="5377"/>
    <cellStyle name="Обычный 3 4 2 3 2 2 12 2" xfId="5378"/>
    <cellStyle name="Обычный 3 4 2 3 2 2 12 2 2" xfId="5379"/>
    <cellStyle name="Обычный 3 4 2 3 2 2 12 3" xfId="5380"/>
    <cellStyle name="Обычный 3 4 2 3 2 2 13" xfId="5381"/>
    <cellStyle name="Обычный 3 4 2 3 2 2 14" xfId="5360"/>
    <cellStyle name="Обычный 3 4 2 3 2 2 2" xfId="5382"/>
    <cellStyle name="Обычный 3 4 2 3 2 2 2 2" xfId="5383"/>
    <cellStyle name="Обычный 3 4 2 3 2 2 2 2 2" xfId="5384"/>
    <cellStyle name="Обычный 3 4 2 3 2 2 2 3" xfId="5385"/>
    <cellStyle name="Обычный 3 4 2 3 2 2 3" xfId="5386"/>
    <cellStyle name="Обычный 3 4 2 3 2 2 3 2" xfId="5387"/>
    <cellStyle name="Обычный 3 4 2 3 2 2 4" xfId="5388"/>
    <cellStyle name="Обычный 3 4 2 3 2 2 4 2" xfId="5389"/>
    <cellStyle name="Обычный 3 4 2 3 2 2 4 2 2" xfId="5390"/>
    <cellStyle name="Обычный 3 4 2 3 2 2 4 2 2 2" xfId="5391"/>
    <cellStyle name="Обычный 3 4 2 3 2 2 4 2 3" xfId="5392"/>
    <cellStyle name="Обычный 3 4 2 3 2 2 4 3" xfId="5393"/>
    <cellStyle name="Обычный 3 4 2 3 2 2 5" xfId="5394"/>
    <cellStyle name="Обычный 3 4 2 3 2 2 5 2" xfId="5395"/>
    <cellStyle name="Обычный 3 4 2 3 2 2 5 2 2" xfId="5396"/>
    <cellStyle name="Обычный 3 4 2 3 2 2 5 3" xfId="5397"/>
    <cellStyle name="Обычный 3 4 2 3 2 2 5 3 2" xfId="5398"/>
    <cellStyle name="Обычный 3 4 2 3 2 2 5 4" xfId="5399"/>
    <cellStyle name="Обычный 3 4 2 3 2 2 6" xfId="5400"/>
    <cellStyle name="Обычный 3 4 2 3 2 2 6 2" xfId="5401"/>
    <cellStyle name="Обычный 3 4 2 3 2 2 7" xfId="5402"/>
    <cellStyle name="Обычный 3 4 2 3 2 2 7 2" xfId="5403"/>
    <cellStyle name="Обычный 3 4 2 3 2 2 8" xfId="5404"/>
    <cellStyle name="Обычный 3 4 2 3 2 2 8 2" xfId="5405"/>
    <cellStyle name="Обычный 3 4 2 3 2 2 8 2 2" xfId="5406"/>
    <cellStyle name="Обычный 3 4 2 3 2 2 8 3" xfId="5407"/>
    <cellStyle name="Обычный 3 4 2 3 2 2 9" xfId="5408"/>
    <cellStyle name="Обычный 3 4 2 3 2 2 9 2" xfId="5409"/>
    <cellStyle name="Обычный 3 4 2 3 2 2 9 2 2" xfId="5410"/>
    <cellStyle name="Обычный 3 4 2 3 2 2 9 2 2 2" xfId="5411"/>
    <cellStyle name="Обычный 3 4 2 3 2 2 9 2 2 2 2" xfId="5412"/>
    <cellStyle name="Обычный 3 4 2 3 2 2 9 2 2 3" xfId="5413"/>
    <cellStyle name="Обычный 3 4 2 3 2 2 9 2 3" xfId="5414"/>
    <cellStyle name="Обычный 3 4 2 3 2 2 9 2 3 2" xfId="5415"/>
    <cellStyle name="Обычный 3 4 2 3 2 2 9 2 4" xfId="5416"/>
    <cellStyle name="Обычный 3 4 2 3 2 2 9 2 4 2" xfId="5417"/>
    <cellStyle name="Обычный 3 4 2 3 2 2 9 2 4 2 2" xfId="5418"/>
    <cellStyle name="Обычный 3 4 2 3 2 2 9 2 4 3" xfId="5419"/>
    <cellStyle name="Обычный 3 4 2 3 2 2 9 2 5" xfId="5420"/>
    <cellStyle name="Обычный 3 4 2 3 2 2 9 3" xfId="5421"/>
    <cellStyle name="Обычный 3 4 2 3 2 2 9 3 2" xfId="5422"/>
    <cellStyle name="Обычный 3 4 2 3 2 2 9 3 2 2" xfId="5423"/>
    <cellStyle name="Обычный 3 4 2 3 2 2 9 3 3" xfId="5424"/>
    <cellStyle name="Обычный 3 4 2 3 2 2 9 4" xfId="5425"/>
    <cellStyle name="Обычный 3 4 2 3 2 2 9 4 2" xfId="5426"/>
    <cellStyle name="Обычный 3 4 2 3 2 2 9 5" xfId="5427"/>
    <cellStyle name="Обычный 3 4 2 3 2 2 9 5 2" xfId="5428"/>
    <cellStyle name="Обычный 3 4 2 3 2 2 9 5 2 2" xfId="5429"/>
    <cellStyle name="Обычный 3 4 2 3 2 2 9 5 3" xfId="5430"/>
    <cellStyle name="Обычный 3 4 2 3 2 2 9 6" xfId="5431"/>
    <cellStyle name="Обычный 3 4 2 3 2 3" xfId="5432"/>
    <cellStyle name="Обычный 3 4 2 3 2 4" xfId="2526"/>
    <cellStyle name="Обычный 3 4 2 3 3" xfId="1078"/>
    <cellStyle name="Обычный 3 4 2 3 3 2" xfId="1860"/>
    <cellStyle name="Обычный 3 4 2 3 3 2 2" xfId="6799"/>
    <cellStyle name="Обычный 3 4 2 3 3 3" xfId="2794"/>
    <cellStyle name="Обычный 3 4 2 3 4" xfId="1079"/>
    <cellStyle name="Обычный 3 4 2 3 4 2" xfId="6798"/>
    <cellStyle name="Обычный 3 4 2 3 5" xfId="2199"/>
    <cellStyle name="Обычный 3 4 2 4" xfId="128"/>
    <cellStyle name="Обычный 3 4 2 4 2" xfId="457"/>
    <cellStyle name="Обычный 3 4 2 4 2 2" xfId="1080"/>
    <cellStyle name="Обычный 3 4 2 4 2 2 2" xfId="6801"/>
    <cellStyle name="Обычный 3 4 2 4 2 3" xfId="2527"/>
    <cellStyle name="Обычный 3 4 2 4 3" xfId="1081"/>
    <cellStyle name="Обычный 3 4 2 4 3 2" xfId="1861"/>
    <cellStyle name="Обычный 3 4 2 4 3 2 2" xfId="6802"/>
    <cellStyle name="Обычный 3 4 2 4 3 3" xfId="2795"/>
    <cellStyle name="Обычный 3 4 2 4 4" xfId="1082"/>
    <cellStyle name="Обычный 3 4 2 4 4 2" xfId="6800"/>
    <cellStyle name="Обычный 3 4 2 4 5" xfId="2200"/>
    <cellStyle name="Обычный 3 4 2 5" xfId="129"/>
    <cellStyle name="Обычный 3 4 2 5 2" xfId="458"/>
    <cellStyle name="Обычный 3 4 2 5 2 2" xfId="1083"/>
    <cellStyle name="Обычный 3 4 2 5 2 2 2" xfId="5434"/>
    <cellStyle name="Обычный 3 4 2 5 2 2 2 2" xfId="5435"/>
    <cellStyle name="Обычный 3 4 2 5 2 2 3" xfId="5436"/>
    <cellStyle name="Обычный 3 4 2 5 2 2 3 2" xfId="5437"/>
    <cellStyle name="Обычный 3 4 2 5 2 2 3 2 2" xfId="5438"/>
    <cellStyle name="Обычный 3 4 2 5 2 2 3 2 2 2" xfId="5439"/>
    <cellStyle name="Обычный 3 4 2 5 2 2 3 2 3" xfId="5440"/>
    <cellStyle name="Обычный 3 4 2 5 2 2 3 3" xfId="5441"/>
    <cellStyle name="Обычный 3 4 2 5 2 2 4" xfId="5442"/>
    <cellStyle name="Обычный 3 4 2 5 2 2 5" xfId="5433"/>
    <cellStyle name="Обычный 3 4 2 5 2 3" xfId="5443"/>
    <cellStyle name="Обычный 3 4 2 5 2 4" xfId="2528"/>
    <cellStyle name="Обычный 3 4 2 5 3" xfId="1084"/>
    <cellStyle name="Обычный 3 4 2 5 3 2" xfId="1862"/>
    <cellStyle name="Обычный 3 4 2 5 3 2 2" xfId="6804"/>
    <cellStyle name="Обычный 3 4 2 5 3 3" xfId="2796"/>
    <cellStyle name="Обычный 3 4 2 5 4" xfId="1085"/>
    <cellStyle name="Обычный 3 4 2 5 4 2" xfId="6803"/>
    <cellStyle name="Обычный 3 4 2 5 5" xfId="2201"/>
    <cellStyle name="Обычный 3 4 2 6" xfId="5444"/>
    <cellStyle name="Обычный 3 4 3" xfId="130"/>
    <cellStyle name="Обычный 3 4 3 2" xfId="5445"/>
    <cellStyle name="Обычный 3 4 4" xfId="5446"/>
    <cellStyle name="Обычный 3 4 4 2" xfId="5447"/>
    <cellStyle name="Обычный 3 4 4 2 2" xfId="5448"/>
    <cellStyle name="Обычный 3 4 4 2 3" xfId="5449"/>
    <cellStyle name="Обычный 3 4 4 3" xfId="5450"/>
    <cellStyle name="Обычный 3 4 4 3 2" xfId="5451"/>
    <cellStyle name="Обычный 3 4 4 4" xfId="5452"/>
    <cellStyle name="Обычный 3 4 4 4 2" xfId="5453"/>
    <cellStyle name="Обычный 3 4 4 5" xfId="5454"/>
    <cellStyle name="Обычный 3 4 5" xfId="5455"/>
    <cellStyle name="Обычный 3 4 5 2" xfId="5456"/>
    <cellStyle name="Обычный 3 4 6" xfId="5457"/>
    <cellStyle name="Обычный 3 4 6 2" xfId="5458"/>
    <cellStyle name="Обычный 3 4 6 2 2" xfId="5459"/>
    <cellStyle name="Обычный 3 4 6 2 3" xfId="5460"/>
    <cellStyle name="Обычный 3 4 6 3" xfId="5461"/>
    <cellStyle name="Обычный 3 4 7" xfId="5462"/>
    <cellStyle name="Обычный 3 4 7 2" xfId="5463"/>
    <cellStyle name="Обычный 3 4 7 2 2" xfId="5464"/>
    <cellStyle name="Обычный 3 4 7 2 2 2" xfId="5465"/>
    <cellStyle name="Обычный 3 4 7 2 2 3" xfId="5466"/>
    <cellStyle name="Обычный 3 4 7 2 3" xfId="5467"/>
    <cellStyle name="Обычный 3 4 7 2 4" xfId="5468"/>
    <cellStyle name="Обычный 3 4 7 3" xfId="5469"/>
    <cellStyle name="Обычный 3 4 7 3 2" xfId="5470"/>
    <cellStyle name="Обычный 3 4 7 4" xfId="5471"/>
    <cellStyle name="Обычный 3 4 8" xfId="5472"/>
    <cellStyle name="Обычный 3 4 8 2" xfId="5473"/>
    <cellStyle name="Обычный 3 4 9" xfId="5474"/>
    <cellStyle name="Обычный 3 4 9 2" xfId="5475"/>
    <cellStyle name="Обычный 3 5" xfId="131"/>
    <cellStyle name="Обычный 3 5 2" xfId="132"/>
    <cellStyle name="Обычный 3 5 3" xfId="5476"/>
    <cellStyle name="Обычный 3 6" xfId="320"/>
    <cellStyle name="Обычный 3 6 2" xfId="5477"/>
    <cellStyle name="Обычный 3 6 2 2" xfId="5478"/>
    <cellStyle name="Обычный 3 6 2 2 2" xfId="5479"/>
    <cellStyle name="Обычный 3 6 2 3" xfId="5480"/>
    <cellStyle name="Обычный 3 6 3" xfId="5481"/>
    <cellStyle name="Обычный 3 6 3 2" xfId="5482"/>
    <cellStyle name="Обычный 3 6 4" xfId="5483"/>
    <cellStyle name="Обычный 3 6 4 2" xfId="5484"/>
    <cellStyle name="Обычный 3 6 4 2 2" xfId="5485"/>
    <cellStyle name="Обычный 3 6 4 3" xfId="5486"/>
    <cellStyle name="Обычный 3 6 5" xfId="5487"/>
    <cellStyle name="Обычный 3 6 5 2" xfId="5488"/>
    <cellStyle name="Обычный 3 6 6" xfId="5489"/>
    <cellStyle name="Обычный 3 7" xfId="5490"/>
    <cellStyle name="Обычный 3 7 2" xfId="5491"/>
    <cellStyle name="Обычный 3 7 2 2" xfId="5492"/>
    <cellStyle name="Обычный 3 7 3" xfId="5493"/>
    <cellStyle name="Обычный 3 7 3 2" xfId="5494"/>
    <cellStyle name="Обычный 3 7 4" xfId="5495"/>
    <cellStyle name="Обычный 3 7 4 2" xfId="5496"/>
    <cellStyle name="Обычный 3 7 5" xfId="5497"/>
    <cellStyle name="Обычный 3 8" xfId="5498"/>
    <cellStyle name="Обычный 30" xfId="5499"/>
    <cellStyle name="Обычный 30 2" xfId="5500"/>
    <cellStyle name="Обычный 30 2 2" xfId="5501"/>
    <cellStyle name="Обычный 30 3" xfId="5502"/>
    <cellStyle name="Обычный 30 3 2" xfId="5503"/>
    <cellStyle name="Обычный 30 3 3" xfId="5504"/>
    <cellStyle name="Обычный 31" xfId="5505"/>
    <cellStyle name="Обычный 31 2" xfId="5506"/>
    <cellStyle name="Обычный 32" xfId="5507"/>
    <cellStyle name="Обычный 32 2" xfId="5508"/>
    <cellStyle name="Обычный 33" xfId="5509"/>
    <cellStyle name="Обычный 34" xfId="5510"/>
    <cellStyle name="Обычный 34 2" xfId="5511"/>
    <cellStyle name="Обычный 35" xfId="5512"/>
    <cellStyle name="Обычный 35 2" xfId="5513"/>
    <cellStyle name="Обычный 35 2 2" xfId="5514"/>
    <cellStyle name="Обычный 35 2 3" xfId="5515"/>
    <cellStyle name="Обычный 35 3" xfId="5516"/>
    <cellStyle name="Обычный 35 3 2" xfId="5517"/>
    <cellStyle name="Обычный 36" xfId="5518"/>
    <cellStyle name="Обычный 36 2" xfId="5519"/>
    <cellStyle name="Обычный 37" xfId="5520"/>
    <cellStyle name="Обычный 38" xfId="5521"/>
    <cellStyle name="Обычный 38 2" xfId="5522"/>
    <cellStyle name="Обычный 38 2 2" xfId="5523"/>
    <cellStyle name="Обычный 38 3" xfId="5524"/>
    <cellStyle name="Обычный 39" xfId="5525"/>
    <cellStyle name="Обычный 4" xfId="133"/>
    <cellStyle name="Обычный 4 10" xfId="5526"/>
    <cellStyle name="Обычный 4 11" xfId="5527"/>
    <cellStyle name="Обычный 4 12" xfId="5528"/>
    <cellStyle name="Обычный 4 13" xfId="5529"/>
    <cellStyle name="Обычный 4 13 2" xfId="5530"/>
    <cellStyle name="Обычный 4 14" xfId="5531"/>
    <cellStyle name="Обычный 4 15" xfId="5532"/>
    <cellStyle name="Обычный 4 16" xfId="5533"/>
    <cellStyle name="Обычный 4 17" xfId="5534"/>
    <cellStyle name="Обычный 4 18" xfId="5535"/>
    <cellStyle name="Обычный 4 19" xfId="5536"/>
    <cellStyle name="Обычный 4 2" xfId="134"/>
    <cellStyle name="Обычный 4 2 10" xfId="5537"/>
    <cellStyle name="Обычный 4 2 2" xfId="135"/>
    <cellStyle name="Обычный 4 2 2 2" xfId="5538"/>
    <cellStyle name="Обычный 4 2 2 2 10" xfId="5539"/>
    <cellStyle name="Обычный 4 2 2 2 11" xfId="5540"/>
    <cellStyle name="Обычный 4 2 2 2 12" xfId="5541"/>
    <cellStyle name="Обычный 4 2 2 2 13" xfId="5542"/>
    <cellStyle name="Обычный 4 2 2 2 13 2" xfId="5543"/>
    <cellStyle name="Обычный 4 2 2 2 14" xfId="5544"/>
    <cellStyle name="Обычный 4 2 2 2 15" xfId="5545"/>
    <cellStyle name="Обычный 4 2 2 2 16" xfId="5546"/>
    <cellStyle name="Обычный 4 2 2 2 17" xfId="5547"/>
    <cellStyle name="Обычный 4 2 2 2 2" xfId="5548"/>
    <cellStyle name="Обычный 4 2 2 2 2 2" xfId="5549"/>
    <cellStyle name="Обычный 4 2 2 2 3" xfId="5550"/>
    <cellStyle name="Обычный 4 2 2 2 3 2" xfId="5551"/>
    <cellStyle name="Обычный 4 2 2 2 4" xfId="5552"/>
    <cellStyle name="Обычный 4 2 2 2 4 2" xfId="5553"/>
    <cellStyle name="Обычный 4 2 2 2 5" xfId="5554"/>
    <cellStyle name="Обычный 4 2 2 2 6" xfId="5555"/>
    <cellStyle name="Обычный 4 2 2 2 7" xfId="5556"/>
    <cellStyle name="Обычный 4 2 2 2 8" xfId="5557"/>
    <cellStyle name="Обычный 4 2 2 2 9" xfId="5558"/>
    <cellStyle name="Обычный 4 2 2 3" xfId="5559"/>
    <cellStyle name="Обычный 4 2 2 4" xfId="5560"/>
    <cellStyle name="Обычный 4 2 2 5" xfId="5561"/>
    <cellStyle name="Обычный 4 2 3" xfId="5562"/>
    <cellStyle name="Обычный 4 2 3 2" xfId="5563"/>
    <cellStyle name="Обычный 4 2 4" xfId="5564"/>
    <cellStyle name="Обычный 4 2 4 2" xfId="5565"/>
    <cellStyle name="Обычный 4 2 5" xfId="5566"/>
    <cellStyle name="Обычный 4 2 6" xfId="5567"/>
    <cellStyle name="Обычный 4 2 6 2" xfId="5568"/>
    <cellStyle name="Обычный 4 2 7" xfId="5569"/>
    <cellStyle name="Обычный 4 2 8" xfId="5570"/>
    <cellStyle name="Обычный 4 2 8 2" xfId="5571"/>
    <cellStyle name="Обычный 4 2 8 3" xfId="5572"/>
    <cellStyle name="Обычный 4 2 9" xfId="5573"/>
    <cellStyle name="Обычный 4 20" xfId="5574"/>
    <cellStyle name="Обычный 4 21" xfId="7205"/>
    <cellStyle name="Обычный 4 3" xfId="136"/>
    <cellStyle name="Обычный 4 3 10" xfId="5575"/>
    <cellStyle name="Обычный 4 3 11" xfId="5576"/>
    <cellStyle name="Обычный 4 3 12" xfId="2202"/>
    <cellStyle name="Обычный 4 3 2" xfId="137"/>
    <cellStyle name="Обычный 4 3 2 2" xfId="321"/>
    <cellStyle name="Обычный 4 3 2 2 2" xfId="596"/>
    <cellStyle name="Обычный 4 3 2 2 2 2" xfId="1086"/>
    <cellStyle name="Обычный 4 3 2 2 2 2 2" xfId="6807"/>
    <cellStyle name="Обычный 4 3 2 2 2 3" xfId="2529"/>
    <cellStyle name="Обычный 4 3 2 2 3" xfId="1087"/>
    <cellStyle name="Обычный 4 3 2 2 3 2" xfId="1863"/>
    <cellStyle name="Обычный 4 3 2 2 3 2 2" xfId="6808"/>
    <cellStyle name="Обычный 4 3 2 2 3 3" xfId="2797"/>
    <cellStyle name="Обычный 4 3 2 2 4" xfId="1088"/>
    <cellStyle name="Обычный 4 3 2 2 4 2" xfId="6806"/>
    <cellStyle name="Обычный 4 3 2 2 5" xfId="2204"/>
    <cellStyle name="Обычный 4 3 2 3" xfId="460"/>
    <cellStyle name="Обычный 4 3 2 3 2" xfId="1089"/>
    <cellStyle name="Обычный 4 3 2 3 2 2" xfId="6809"/>
    <cellStyle name="Обычный 4 3 2 3 3" xfId="2399"/>
    <cellStyle name="Обычный 4 3 2 4" xfId="1090"/>
    <cellStyle name="Обычный 4 3 2 4 2" xfId="1864"/>
    <cellStyle name="Обычный 4 3 2 4 2 2" xfId="6810"/>
    <cellStyle name="Обычный 4 3 2 4 3" xfId="2798"/>
    <cellStyle name="Обычный 4 3 2 5" xfId="1091"/>
    <cellStyle name="Обычный 4 3 2 5 2" xfId="6805"/>
    <cellStyle name="Обычный 4 3 2 6" xfId="2203"/>
    <cellStyle name="Обычный 4 3 3" xfId="138"/>
    <cellStyle name="Обычный 4 3 3 2" xfId="461"/>
    <cellStyle name="Обычный 4 3 3 2 2" xfId="1092"/>
    <cellStyle name="Обычный 4 3 3 2 2 2" xfId="5577"/>
    <cellStyle name="Обычный 4 3 3 2 3" xfId="2530"/>
    <cellStyle name="Обычный 4 3 3 3" xfId="1093"/>
    <cellStyle name="Обычный 4 3 3 3 2" xfId="1865"/>
    <cellStyle name="Обычный 4 3 3 3 2 2" xfId="6812"/>
    <cellStyle name="Обычный 4 3 3 3 3" xfId="2799"/>
    <cellStyle name="Обычный 4 3 3 4" xfId="1094"/>
    <cellStyle name="Обычный 4 3 3 4 2" xfId="6811"/>
    <cellStyle name="Обычный 4 3 3 5" xfId="2205"/>
    <cellStyle name="Обычный 4 3 4" xfId="459"/>
    <cellStyle name="Обычный 4 3 4 2" xfId="1095"/>
    <cellStyle name="Обычный 4 3 4 2 2" xfId="5578"/>
    <cellStyle name="Обычный 4 3 4 3" xfId="2398"/>
    <cellStyle name="Обычный 4 3 5" xfId="1096"/>
    <cellStyle name="Обычный 4 3 5 2" xfId="1866"/>
    <cellStyle name="Обычный 4 3 5 2 2" xfId="5579"/>
    <cellStyle name="Обычный 4 3 5 3" xfId="2800"/>
    <cellStyle name="Обычный 4 3 6" xfId="1097"/>
    <cellStyle name="Обычный 4 3 6 2" xfId="5581"/>
    <cellStyle name="Обычный 4 3 6 3" xfId="5580"/>
    <cellStyle name="Обычный 4 3 7" xfId="5582"/>
    <cellStyle name="Обычный 4 3 8" xfId="5583"/>
    <cellStyle name="Обычный 4 3 9" xfId="5584"/>
    <cellStyle name="Обычный 4 4" xfId="139"/>
    <cellStyle name="Обычный 4 4 2" xfId="5585"/>
    <cellStyle name="Обычный 4 5" xfId="5586"/>
    <cellStyle name="Обычный 4 5 2" xfId="5587"/>
    <cellStyle name="Обычный 4 6" xfId="5588"/>
    <cellStyle name="Обычный 4 6 2" xfId="5589"/>
    <cellStyle name="Обычный 4 7" xfId="5590"/>
    <cellStyle name="Обычный 4 7 2" xfId="5591"/>
    <cellStyle name="Обычный 4 8" xfId="5592"/>
    <cellStyle name="Обычный 4 8 2" xfId="5593"/>
    <cellStyle name="Обычный 4 9" xfId="5594"/>
    <cellStyle name="Обычный 4 9 2" xfId="5595"/>
    <cellStyle name="Обычный 40" xfId="5596"/>
    <cellStyle name="Обычный 41" xfId="5597"/>
    <cellStyle name="Обычный 42" xfId="5598"/>
    <cellStyle name="Обычный 42 2" xfId="5599"/>
    <cellStyle name="Обычный 42 3" xfId="5600"/>
    <cellStyle name="Обычный 43" xfId="5601"/>
    <cellStyle name="Обычный 44" xfId="5602"/>
    <cellStyle name="Обычный 44 2" xfId="5603"/>
    <cellStyle name="Обычный 44 2 2" xfId="5604"/>
    <cellStyle name="Обычный 44 2 3" xfId="5605"/>
    <cellStyle name="Обычный 44 2 4" xfId="5606"/>
    <cellStyle name="Обычный 45" xfId="5607"/>
    <cellStyle name="Обычный 46" xfId="5608"/>
    <cellStyle name="Обычный 47" xfId="5609"/>
    <cellStyle name="Обычный 48" xfId="5610"/>
    <cellStyle name="Обычный 48 2" xfId="5611"/>
    <cellStyle name="Обычный 49" xfId="5612"/>
    <cellStyle name="Обычный 5" xfId="140"/>
    <cellStyle name="Обычный 5 10" xfId="5613"/>
    <cellStyle name="Обычный 5 10 2" xfId="5614"/>
    <cellStyle name="Обычный 5 10 2 2" xfId="5615"/>
    <cellStyle name="Обычный 5 10 3" xfId="5616"/>
    <cellStyle name="Обычный 5 10 4" xfId="5617"/>
    <cellStyle name="Обычный 5 10 4 2" xfId="5618"/>
    <cellStyle name="Обычный 5 10 5" xfId="5619"/>
    <cellStyle name="Обычный 5 10 5 2" xfId="5620"/>
    <cellStyle name="Обычный 5 10 6" xfId="5621"/>
    <cellStyle name="Обычный 5 11" xfId="5622"/>
    <cellStyle name="Обычный 5 11 2" xfId="5623"/>
    <cellStyle name="Обычный 5 11 2 2" xfId="5624"/>
    <cellStyle name="Обычный 5 11 3" xfId="5625"/>
    <cellStyle name="Обычный 5 11 3 2" xfId="5626"/>
    <cellStyle name="Обычный 5 11 4" xfId="5627"/>
    <cellStyle name="Обычный 5 11 4 2" xfId="5628"/>
    <cellStyle name="Обычный 5 11 5" xfId="5629"/>
    <cellStyle name="Обычный 5 12" xfId="5630"/>
    <cellStyle name="Обычный 5 12 2" xfId="5631"/>
    <cellStyle name="Обычный 5 12 2 2" xfId="5632"/>
    <cellStyle name="Обычный 5 12 3" xfId="5633"/>
    <cellStyle name="Обычный 5 12 3 2" xfId="5634"/>
    <cellStyle name="Обычный 5 12 4" xfId="5635"/>
    <cellStyle name="Обычный 5 12 4 2" xfId="5636"/>
    <cellStyle name="Обычный 5 12 5" xfId="5637"/>
    <cellStyle name="Обычный 5 13" xfId="5638"/>
    <cellStyle name="Обычный 5 13 2" xfId="5639"/>
    <cellStyle name="Обычный 5 14" xfId="5640"/>
    <cellStyle name="Обычный 5 14 2" xfId="5641"/>
    <cellStyle name="Обычный 5 15" xfId="5642"/>
    <cellStyle name="Обычный 5 16" xfId="5643"/>
    <cellStyle name="Обычный 5 2" xfId="141"/>
    <cellStyle name="Обычный 5 2 2" xfId="142"/>
    <cellStyle name="Обычный 5 2 2 2" xfId="322"/>
    <cellStyle name="Обычный 5 2 2 2 2" xfId="597"/>
    <cellStyle name="Обычный 5 2 2 2 2 2" xfId="1098"/>
    <cellStyle name="Обычный 5 2 2 2 2 2 2" xfId="5644"/>
    <cellStyle name="Обычный 5 2 2 2 2 3" xfId="2531"/>
    <cellStyle name="Обычный 5 2 2 2 3" xfId="1099"/>
    <cellStyle name="Обычный 5 2 2 2 3 2" xfId="1867"/>
    <cellStyle name="Обычный 5 2 2 2 3 2 2" xfId="6816"/>
    <cellStyle name="Обычный 5 2 2 2 3 3" xfId="2801"/>
    <cellStyle name="Обычный 5 2 2 2 4" xfId="1100"/>
    <cellStyle name="Обычный 5 2 2 2 4 2" xfId="6815"/>
    <cellStyle name="Обычный 5 2 2 2 5" xfId="2208"/>
    <cellStyle name="Обычный 5 2 2 3" xfId="463"/>
    <cellStyle name="Обычный 5 2 2 3 2" xfId="1101"/>
    <cellStyle name="Обычный 5 2 2 3 2 2" xfId="6817"/>
    <cellStyle name="Обычный 5 2 2 3 3" xfId="2401"/>
    <cellStyle name="Обычный 5 2 2 4" xfId="1102"/>
    <cellStyle name="Обычный 5 2 2 4 2" xfId="1868"/>
    <cellStyle name="Обычный 5 2 2 4 2 2" xfId="6818"/>
    <cellStyle name="Обычный 5 2 2 4 3" xfId="2802"/>
    <cellStyle name="Обычный 5 2 2 5" xfId="1103"/>
    <cellStyle name="Обычный 5 2 2 5 2" xfId="6814"/>
    <cellStyle name="Обычный 5 2 2 6" xfId="2207"/>
    <cellStyle name="Обычный 5 2 3" xfId="323"/>
    <cellStyle name="Обычный 5 2 3 2" xfId="598"/>
    <cellStyle name="Обычный 5 2 3 2 2" xfId="1104"/>
    <cellStyle name="Обычный 5 2 3 2 2 2" xfId="5646"/>
    <cellStyle name="Обычный 5 2 3 2 2 3" xfId="5645"/>
    <cellStyle name="Обычный 5 2 3 2 3" xfId="5647"/>
    <cellStyle name="Обычный 5 2 3 2 4" xfId="2532"/>
    <cellStyle name="Обычный 5 2 3 3" xfId="1105"/>
    <cellStyle name="Обычный 5 2 3 3 2" xfId="1869"/>
    <cellStyle name="Обычный 5 2 3 3 2 2" xfId="5648"/>
    <cellStyle name="Обычный 5 2 3 3 3" xfId="2803"/>
    <cellStyle name="Обычный 5 2 3 4" xfId="1106"/>
    <cellStyle name="Обычный 5 2 3 4 2" xfId="5649"/>
    <cellStyle name="Обычный 5 2 3 5" xfId="2209"/>
    <cellStyle name="Обычный 5 2 4" xfId="462"/>
    <cellStyle name="Обычный 5 2 4 2" xfId="1107"/>
    <cellStyle name="Обычный 5 2 4 2 2" xfId="6819"/>
    <cellStyle name="Обычный 5 2 4 3" xfId="2400"/>
    <cellStyle name="Обычный 5 2 5" xfId="1108"/>
    <cellStyle name="Обычный 5 2 5 2" xfId="1870"/>
    <cellStyle name="Обычный 5 2 5 2 2" xfId="6820"/>
    <cellStyle name="Обычный 5 2 5 3" xfId="2804"/>
    <cellStyle name="Обычный 5 2 6" xfId="1109"/>
    <cellStyle name="Обычный 5 2 6 2" xfId="6813"/>
    <cellStyle name="Обычный 5 2 7" xfId="2206"/>
    <cellStyle name="Обычный 5 3" xfId="143"/>
    <cellStyle name="Обычный 5 3 2" xfId="324"/>
    <cellStyle name="Обычный 5 3 2 2" xfId="599"/>
    <cellStyle name="Обычный 5 3 2 2 2" xfId="1110"/>
    <cellStyle name="Обычный 5 3 2 2 2 2" xfId="6823"/>
    <cellStyle name="Обычный 5 3 2 2 3" xfId="2533"/>
    <cellStyle name="Обычный 5 3 2 3" xfId="1111"/>
    <cellStyle name="Обычный 5 3 2 3 2" xfId="1871"/>
    <cellStyle name="Обычный 5 3 2 3 2 2" xfId="6824"/>
    <cellStyle name="Обычный 5 3 2 3 3" xfId="2805"/>
    <cellStyle name="Обычный 5 3 2 4" xfId="1112"/>
    <cellStyle name="Обычный 5 3 2 4 2" xfId="6822"/>
    <cellStyle name="Обычный 5 3 2 5" xfId="2211"/>
    <cellStyle name="Обычный 5 3 3" xfId="464"/>
    <cellStyle name="Обычный 5 3 3 2" xfId="1113"/>
    <cellStyle name="Обычный 5 3 3 2 2" xfId="6825"/>
    <cellStyle name="Обычный 5 3 3 3" xfId="2402"/>
    <cellStyle name="Обычный 5 3 4" xfId="1114"/>
    <cellStyle name="Обычный 5 3 4 2" xfId="1872"/>
    <cellStyle name="Обычный 5 3 4 2 2" xfId="6826"/>
    <cellStyle name="Обычный 5 3 4 3" xfId="2806"/>
    <cellStyle name="Обычный 5 3 5" xfId="1115"/>
    <cellStyle name="Обычный 5 3 5 2" xfId="6821"/>
    <cellStyle name="Обычный 5 3 6" xfId="2210"/>
    <cellStyle name="Обычный 5 4" xfId="144"/>
    <cellStyle name="Обычный 5 4 2" xfId="325"/>
    <cellStyle name="Обычный 5 4 2 2" xfId="600"/>
    <cellStyle name="Обычный 5 4 2 2 2" xfId="1116"/>
    <cellStyle name="Обычный 5 4 2 2 2 2" xfId="6829"/>
    <cellStyle name="Обычный 5 4 2 2 3" xfId="2534"/>
    <cellStyle name="Обычный 5 4 2 3" xfId="1117"/>
    <cellStyle name="Обычный 5 4 2 3 2" xfId="1873"/>
    <cellStyle name="Обычный 5 4 2 3 2 2" xfId="6830"/>
    <cellStyle name="Обычный 5 4 2 3 3" xfId="2807"/>
    <cellStyle name="Обычный 5 4 2 4" xfId="1118"/>
    <cellStyle name="Обычный 5 4 2 4 2" xfId="6828"/>
    <cellStyle name="Обычный 5 4 2 5" xfId="2213"/>
    <cellStyle name="Обычный 5 4 3" xfId="465"/>
    <cellStyle name="Обычный 5 4 3 2" xfId="1119"/>
    <cellStyle name="Обычный 5 4 3 2 2" xfId="6831"/>
    <cellStyle name="Обычный 5 4 3 3" xfId="2403"/>
    <cellStyle name="Обычный 5 4 4" xfId="1120"/>
    <cellStyle name="Обычный 5 4 4 2" xfId="1874"/>
    <cellStyle name="Обычный 5 4 4 2 2" xfId="6832"/>
    <cellStyle name="Обычный 5 4 4 3" xfId="2808"/>
    <cellStyle name="Обычный 5 4 5" xfId="1121"/>
    <cellStyle name="Обычный 5 4 5 2" xfId="6827"/>
    <cellStyle name="Обычный 5 4 6" xfId="2212"/>
    <cellStyle name="Обычный 5 5" xfId="145"/>
    <cellStyle name="Обычный 5 5 2" xfId="326"/>
    <cellStyle name="Обычный 5 5 2 2" xfId="601"/>
    <cellStyle name="Обычный 5 5 2 2 2" xfId="1122"/>
    <cellStyle name="Обычный 5 5 2 2 2 2" xfId="6835"/>
    <cellStyle name="Обычный 5 5 2 2 3" xfId="2535"/>
    <cellStyle name="Обычный 5 5 2 3" xfId="1123"/>
    <cellStyle name="Обычный 5 5 2 3 2" xfId="1875"/>
    <cellStyle name="Обычный 5 5 2 3 2 2" xfId="6836"/>
    <cellStyle name="Обычный 5 5 2 3 3" xfId="2809"/>
    <cellStyle name="Обычный 5 5 2 4" xfId="1124"/>
    <cellStyle name="Обычный 5 5 2 4 2" xfId="6834"/>
    <cellStyle name="Обычный 5 5 2 5" xfId="2215"/>
    <cellStyle name="Обычный 5 5 3" xfId="466"/>
    <cellStyle name="Обычный 5 5 3 2" xfId="1125"/>
    <cellStyle name="Обычный 5 5 3 2 2" xfId="6837"/>
    <cellStyle name="Обычный 5 5 3 3" xfId="2404"/>
    <cellStyle name="Обычный 5 5 4" xfId="1126"/>
    <cellStyle name="Обычный 5 5 4 2" xfId="1876"/>
    <cellStyle name="Обычный 5 5 4 2 2" xfId="6838"/>
    <cellStyle name="Обычный 5 5 4 3" xfId="2810"/>
    <cellStyle name="Обычный 5 5 5" xfId="1127"/>
    <cellStyle name="Обычный 5 5 5 2" xfId="6833"/>
    <cellStyle name="Обычный 5 5 6" xfId="2214"/>
    <cellStyle name="Обычный 5 6" xfId="146"/>
    <cellStyle name="Обычный 5 6 2" xfId="327"/>
    <cellStyle name="Обычный 5 6 2 2" xfId="602"/>
    <cellStyle name="Обычный 5 6 2 2 2" xfId="1128"/>
    <cellStyle name="Обычный 5 6 2 2 2 2" xfId="6841"/>
    <cellStyle name="Обычный 5 6 2 2 3" xfId="2536"/>
    <cellStyle name="Обычный 5 6 2 3" xfId="1129"/>
    <cellStyle name="Обычный 5 6 2 3 2" xfId="1877"/>
    <cellStyle name="Обычный 5 6 2 3 2 2" xfId="6842"/>
    <cellStyle name="Обычный 5 6 2 3 3" xfId="2811"/>
    <cellStyle name="Обычный 5 6 2 4" xfId="1130"/>
    <cellStyle name="Обычный 5 6 2 4 2" xfId="6840"/>
    <cellStyle name="Обычный 5 6 2 5" xfId="2217"/>
    <cellStyle name="Обычный 5 6 3" xfId="467"/>
    <cellStyle name="Обычный 5 6 3 2" xfId="1131"/>
    <cellStyle name="Обычный 5 6 3 2 2" xfId="6843"/>
    <cellStyle name="Обычный 5 6 3 3" xfId="2405"/>
    <cellStyle name="Обычный 5 6 4" xfId="1132"/>
    <cellStyle name="Обычный 5 6 4 2" xfId="1878"/>
    <cellStyle name="Обычный 5 6 4 2 2" xfId="6844"/>
    <cellStyle name="Обычный 5 6 4 3" xfId="2812"/>
    <cellStyle name="Обычный 5 6 5" xfId="1133"/>
    <cellStyle name="Обычный 5 6 5 2" xfId="6839"/>
    <cellStyle name="Обычный 5 6 6" xfId="2216"/>
    <cellStyle name="Обычный 5 7" xfId="147"/>
    <cellStyle name="Обычный 5 7 10" xfId="5650"/>
    <cellStyle name="Обычный 5 7 10 2" xfId="5651"/>
    <cellStyle name="Обычный 5 7 11" xfId="5652"/>
    <cellStyle name="Обычный 5 7 11 2" xfId="5653"/>
    <cellStyle name="Обычный 5 7 11 2 2" xfId="5654"/>
    <cellStyle name="Обычный 5 7 11 3" xfId="5655"/>
    <cellStyle name="Обычный 5 7 12" xfId="5656"/>
    <cellStyle name="Обычный 5 7 13" xfId="2218"/>
    <cellStyle name="Обычный 5 7 2" xfId="328"/>
    <cellStyle name="Обычный 5 7 2 10" xfId="2219"/>
    <cellStyle name="Обычный 5 7 2 2" xfId="603"/>
    <cellStyle name="Обычный 5 7 2 2 2" xfId="1134"/>
    <cellStyle name="Обычный 5 7 2 2 2 2" xfId="5658"/>
    <cellStyle name="Обычный 5 7 2 2 2 2 2" xfId="5659"/>
    <cellStyle name="Обычный 5 7 2 2 2 2 2 2" xfId="5660"/>
    <cellStyle name="Обычный 5 7 2 2 2 2 2 2 2" xfId="5661"/>
    <cellStyle name="Обычный 5 7 2 2 2 2 2 3" xfId="5662"/>
    <cellStyle name="Обычный 5 7 2 2 2 2 2 4" xfId="5663"/>
    <cellStyle name="Обычный 5 7 2 2 2 2 3" xfId="5664"/>
    <cellStyle name="Обычный 5 7 2 2 2 3" xfId="5665"/>
    <cellStyle name="Обычный 5 7 2 2 2 3 2" xfId="5666"/>
    <cellStyle name="Обычный 5 7 2 2 2 4" xfId="5667"/>
    <cellStyle name="Обычный 5 7 2 2 2 4 2" xfId="5668"/>
    <cellStyle name="Обычный 5 7 2 2 2 5" xfId="5669"/>
    <cellStyle name="Обычный 5 7 2 2 2 6" xfId="5657"/>
    <cellStyle name="Обычный 5 7 2 2 3" xfId="5670"/>
    <cellStyle name="Обычный 5 7 2 2 3 2" xfId="5671"/>
    <cellStyle name="Обычный 5 7 2 2 3 2 2" xfId="5672"/>
    <cellStyle name="Обычный 5 7 2 2 3 3" xfId="5673"/>
    <cellStyle name="Обычный 5 7 2 2 3 3 2" xfId="5674"/>
    <cellStyle name="Обычный 5 7 2 2 3 4" xfId="5675"/>
    <cellStyle name="Обычный 5 7 2 2 4" xfId="5676"/>
    <cellStyle name="Обычный 5 7 2 2 4 2" xfId="5677"/>
    <cellStyle name="Обычный 5 7 2 2 4 2 2" xfId="5678"/>
    <cellStyle name="Обычный 5 7 2 2 4 2 2 2" xfId="5679"/>
    <cellStyle name="Обычный 5 7 2 2 4 2 3" xfId="5680"/>
    <cellStyle name="Обычный 5 7 2 2 4 3" xfId="5681"/>
    <cellStyle name="Обычный 5 7 2 2 4 3 2" xfId="5682"/>
    <cellStyle name="Обычный 5 7 2 2 4 4" xfId="5683"/>
    <cellStyle name="Обычный 5 7 2 2 5" xfId="5684"/>
    <cellStyle name="Обычный 5 7 2 2 6" xfId="2537"/>
    <cellStyle name="Обычный 5 7 2 3" xfId="1135"/>
    <cellStyle name="Обычный 5 7 2 3 2" xfId="1879"/>
    <cellStyle name="Обычный 5 7 2 3 2 2" xfId="5686"/>
    <cellStyle name="Обычный 5 7 2 3 2 2 2" xfId="5687"/>
    <cellStyle name="Обычный 5 7 2 3 2 3" xfId="5688"/>
    <cellStyle name="Обычный 5 7 2 3 2 4" xfId="5685"/>
    <cellStyle name="Обычный 5 7 2 3 3" xfId="5689"/>
    <cellStyle name="Обычный 5 7 2 3 4" xfId="2813"/>
    <cellStyle name="Обычный 5 7 2 4" xfId="1136"/>
    <cellStyle name="Обычный 5 7 2 4 2" xfId="5691"/>
    <cellStyle name="Обычный 5 7 2 4 2 2" xfId="5692"/>
    <cellStyle name="Обычный 5 7 2 4 2 2 2" xfId="5693"/>
    <cellStyle name="Обычный 5 7 2 4 2 3" xfId="5694"/>
    <cellStyle name="Обычный 5 7 2 4 3" xfId="5695"/>
    <cellStyle name="Обычный 5 7 2 4 3 2" xfId="5696"/>
    <cellStyle name="Обычный 5 7 2 4 4" xfId="5697"/>
    <cellStyle name="Обычный 5 7 2 4 5" xfId="5690"/>
    <cellStyle name="Обычный 5 7 2 5" xfId="5698"/>
    <cellStyle name="Обычный 5 7 2 5 2" xfId="5699"/>
    <cellStyle name="Обычный 5 7 2 5 2 2" xfId="5700"/>
    <cellStyle name="Обычный 5 7 2 5 3" xfId="5701"/>
    <cellStyle name="Обычный 5 7 2 6" xfId="5702"/>
    <cellStyle name="Обычный 5 7 2 6 2" xfId="5703"/>
    <cellStyle name="Обычный 5 7 2 6 2 2" xfId="5704"/>
    <cellStyle name="Обычный 5 7 2 6 2 2 2" xfId="5705"/>
    <cellStyle name="Обычный 5 7 2 6 2 3" xfId="5706"/>
    <cellStyle name="Обычный 5 7 2 6 3" xfId="5707"/>
    <cellStyle name="Обычный 5 7 2 6 3 2" xfId="5708"/>
    <cellStyle name="Обычный 5 7 2 6 4" xfId="5709"/>
    <cellStyle name="Обычный 5 7 2 6 4 2" xfId="5710"/>
    <cellStyle name="Обычный 5 7 2 6 5" xfId="5711"/>
    <cellStyle name="Обычный 5 7 2 6 5 2" xfId="5712"/>
    <cellStyle name="Обычный 5 7 2 6 6" xfId="5713"/>
    <cellStyle name="Обычный 5 7 2 7" xfId="5714"/>
    <cellStyle name="Обычный 5 7 2 7 2" xfId="5715"/>
    <cellStyle name="Обычный 5 7 2 7 2 2" xfId="5716"/>
    <cellStyle name="Обычный 5 7 2 7 3" xfId="5717"/>
    <cellStyle name="Обычный 5 7 2 7 3 2" xfId="5718"/>
    <cellStyle name="Обычный 5 7 2 7 4" xfId="5719"/>
    <cellStyle name="Обычный 5 7 2 7 4 2" xfId="5720"/>
    <cellStyle name="Обычный 5 7 2 7 4 2 2" xfId="5721"/>
    <cellStyle name="Обычный 5 7 2 7 4 3" xfId="5722"/>
    <cellStyle name="Обычный 5 7 2 7 5" xfId="5723"/>
    <cellStyle name="Обычный 5 7 2 8" xfId="5724"/>
    <cellStyle name="Обычный 5 7 2 8 2" xfId="5725"/>
    <cellStyle name="Обычный 5 7 2 8 2 2" xfId="5726"/>
    <cellStyle name="Обычный 5 7 2 8 2 2 2" xfId="5727"/>
    <cellStyle name="Обычный 5 7 2 8 2 3" xfId="5728"/>
    <cellStyle name="Обычный 5 7 2 8 3" xfId="5729"/>
    <cellStyle name="Обычный 5 7 2 8 3 2" xfId="5730"/>
    <cellStyle name="Обычный 5 7 2 8 4" xfId="5731"/>
    <cellStyle name="Обычный 5 7 2 8 4 2" xfId="5732"/>
    <cellStyle name="Обычный 5 7 2 8 4 2 2" xfId="5733"/>
    <cellStyle name="Обычный 5 7 2 8 4 3" xfId="5734"/>
    <cellStyle name="Обычный 5 7 2 8 5" xfId="5735"/>
    <cellStyle name="Обычный 5 7 2 8 5 2" xfId="5736"/>
    <cellStyle name="Обычный 5 7 2 8 6" xfId="5737"/>
    <cellStyle name="Обычный 5 7 2 8 6 2" xfId="5738"/>
    <cellStyle name="Обычный 5 7 2 8 7" xfId="5739"/>
    <cellStyle name="Обычный 5 7 2 9" xfId="5740"/>
    <cellStyle name="Обычный 5 7 3" xfId="468"/>
    <cellStyle name="Обычный 5 7 3 2" xfId="1137"/>
    <cellStyle name="Обычный 5 7 3 2 2" xfId="5742"/>
    <cellStyle name="Обычный 5 7 3 2 3" xfId="5741"/>
    <cellStyle name="Обычный 5 7 3 3" xfId="5743"/>
    <cellStyle name="Обычный 5 7 3 4" xfId="2406"/>
    <cellStyle name="Обычный 5 7 4" xfId="1138"/>
    <cellStyle name="Обычный 5 7 4 2" xfId="1880"/>
    <cellStyle name="Обычный 5 7 4 2 2" xfId="5745"/>
    <cellStyle name="Обычный 5 7 4 2 3" xfId="5744"/>
    <cellStyle name="Обычный 5 7 4 3" xfId="5746"/>
    <cellStyle name="Обычный 5 7 4 3 2" xfId="5747"/>
    <cellStyle name="Обычный 5 7 4 3 2 2" xfId="5748"/>
    <cellStyle name="Обычный 5 7 4 3 2 2 2" xfId="5749"/>
    <cellStyle name="Обычный 5 7 4 3 2 3" xfId="5750"/>
    <cellStyle name="Обычный 5 7 4 3 3" xfId="5751"/>
    <cellStyle name="Обычный 5 7 4 4" xfId="5752"/>
    <cellStyle name="Обычный 5 7 4 4 2" xfId="5753"/>
    <cellStyle name="Обычный 5 7 4 5" xfId="5754"/>
    <cellStyle name="Обычный 5 7 4 6" xfId="2814"/>
    <cellStyle name="Обычный 5 7 5" xfId="1139"/>
    <cellStyle name="Обычный 5 7 5 2" xfId="5756"/>
    <cellStyle name="Обычный 5 7 5 2 2" xfId="5757"/>
    <cellStyle name="Обычный 5 7 5 3" xfId="5758"/>
    <cellStyle name="Обычный 5 7 5 3 2" xfId="5759"/>
    <cellStyle name="Обычный 5 7 5 4" xfId="5760"/>
    <cellStyle name="Обычный 5 7 5 5" xfId="5755"/>
    <cellStyle name="Обычный 5 7 6" xfId="5761"/>
    <cellStyle name="Обычный 5 7 6 2" xfId="5762"/>
    <cellStyle name="Обычный 5 7 6 2 2" xfId="5763"/>
    <cellStyle name="Обычный 5 7 6 2 2 2" xfId="5764"/>
    <cellStyle name="Обычный 5 7 6 2 2 2 2" xfId="5765"/>
    <cellStyle name="Обычный 5 7 6 2 2 2 3" xfId="5766"/>
    <cellStyle name="Обычный 5 7 6 2 3" xfId="5767"/>
    <cellStyle name="Обычный 5 7 6 3" xfId="5768"/>
    <cellStyle name="Обычный 5 7 7" xfId="5769"/>
    <cellStyle name="Обычный 5 7 7 2" xfId="5770"/>
    <cellStyle name="Обычный 5 7 7 2 2" xfId="5771"/>
    <cellStyle name="Обычный 5 7 7 2 2 2" xfId="5772"/>
    <cellStyle name="Обычный 5 7 7 2 2 2 2" xfId="5773"/>
    <cellStyle name="Обычный 5 7 7 2 2 3" xfId="5774"/>
    <cellStyle name="Обычный 5 7 7 2 2 3 2" xfId="5775"/>
    <cellStyle name="Обычный 5 7 7 2 2 4" xfId="5776"/>
    <cellStyle name="Обычный 5 7 7 2 2 4 2" xfId="5777"/>
    <cellStyle name="Обычный 5 7 7 2 2 5" xfId="5778"/>
    <cellStyle name="Обычный 5 7 7 2 3" xfId="5779"/>
    <cellStyle name="Обычный 5 7 7 3" xfId="5780"/>
    <cellStyle name="Обычный 5 7 8" xfId="5781"/>
    <cellStyle name="Обычный 5 7 8 2" xfId="5782"/>
    <cellStyle name="Обычный 5 7 8 2 2" xfId="5783"/>
    <cellStyle name="Обычный 5 7 8 3" xfId="5784"/>
    <cellStyle name="Обычный 5 7 9" xfId="5785"/>
    <cellStyle name="Обычный 5 7 9 2" xfId="5786"/>
    <cellStyle name="Обычный 5 8" xfId="5787"/>
    <cellStyle name="Обычный 5 8 2" xfId="5788"/>
    <cellStyle name="Обычный 5 8 3" xfId="5789"/>
    <cellStyle name="Обычный 5 9" xfId="5790"/>
    <cellStyle name="Обычный 5 9 2" xfId="5791"/>
    <cellStyle name="Обычный 5 9 2 2" xfId="5792"/>
    <cellStyle name="Обычный 5 9 2 2 2" xfId="5793"/>
    <cellStyle name="Обычный 5 9 2 3" xfId="5794"/>
    <cellStyle name="Обычный 5 9 3" xfId="5795"/>
    <cellStyle name="Обычный 5 9 3 2" xfId="5796"/>
    <cellStyle name="Обычный 5 9 3 2 2" xfId="5797"/>
    <cellStyle name="Обычный 5 9 3 2 2 2" xfId="5798"/>
    <cellStyle name="Обычный 5 9 3 2 2 3" xfId="5799"/>
    <cellStyle name="Обычный 5 9 3 2 2 4" xfId="5800"/>
    <cellStyle name="Обычный 5 9 3 2 2 5" xfId="5801"/>
    <cellStyle name="Обычный 5 9 3 2 2 6" xfId="5802"/>
    <cellStyle name="Обычный 5 9 3 2 2 7" xfId="5803"/>
    <cellStyle name="Обычный 5 9 3 3" xfId="5804"/>
    <cellStyle name="Обычный 5 9 4" xfId="5805"/>
    <cellStyle name="Обычный 50" xfId="5806"/>
    <cellStyle name="Обычный 51" xfId="5807"/>
    <cellStyle name="Обычный 52" xfId="5808"/>
    <cellStyle name="Обычный 53" xfId="5809"/>
    <cellStyle name="Обычный 54" xfId="5810"/>
    <cellStyle name="Обычный 55" xfId="2065"/>
    <cellStyle name="Обычный 56" xfId="6545"/>
    <cellStyle name="Обычный 57" xfId="7196"/>
    <cellStyle name="Обычный 58" xfId="7197"/>
    <cellStyle name="Обычный 59" xfId="7198"/>
    <cellStyle name="Обычный 6" xfId="148"/>
    <cellStyle name="Обычный 6 2" xfId="149"/>
    <cellStyle name="Обычный 6 2 2" xfId="329"/>
    <cellStyle name="Обычный 6 2 2 2" xfId="604"/>
    <cellStyle name="Обычный 6 2 2 2 2" xfId="1140"/>
    <cellStyle name="Обычный 6 2 2 2 2 2" xfId="6848"/>
    <cellStyle name="Обычный 6 2 2 2 3" xfId="2538"/>
    <cellStyle name="Обычный 6 2 2 3" xfId="1141"/>
    <cellStyle name="Обычный 6 2 2 3 2" xfId="1881"/>
    <cellStyle name="Обычный 6 2 2 3 2 2" xfId="6849"/>
    <cellStyle name="Обычный 6 2 2 3 3" xfId="2815"/>
    <cellStyle name="Обычный 6 2 2 4" xfId="1142"/>
    <cellStyle name="Обычный 6 2 2 4 2" xfId="6847"/>
    <cellStyle name="Обычный 6 2 2 5" xfId="2222"/>
    <cellStyle name="Обычный 6 2 3" xfId="469"/>
    <cellStyle name="Обычный 6 2 3 2" xfId="1143"/>
    <cellStyle name="Обычный 6 2 3 2 2" xfId="6850"/>
    <cellStyle name="Обычный 6 2 3 3" xfId="2407"/>
    <cellStyle name="Обычный 6 2 4" xfId="1144"/>
    <cellStyle name="Обычный 6 2 4 2" xfId="1882"/>
    <cellStyle name="Обычный 6 2 4 2 2" xfId="6851"/>
    <cellStyle name="Обычный 6 2 4 3" xfId="2816"/>
    <cellStyle name="Обычный 6 2 5" xfId="1145"/>
    <cellStyle name="Обычный 6 2 5 2" xfId="6846"/>
    <cellStyle name="Обычный 6 2 6" xfId="2221"/>
    <cellStyle name="Обычный 6 3" xfId="150"/>
    <cellStyle name="Обычный 6 3 2" xfId="470"/>
    <cellStyle name="Обычный 6 3 2 2" xfId="1146"/>
    <cellStyle name="Обычный 6 3 2 2 2" xfId="5811"/>
    <cellStyle name="Обычный 6 3 2 3" xfId="2539"/>
    <cellStyle name="Обычный 6 3 3" xfId="1147"/>
    <cellStyle name="Обычный 6 3 3 2" xfId="1883"/>
    <cellStyle name="Обычный 6 3 3 2 2" xfId="5812"/>
    <cellStyle name="Обычный 6 3 3 3" xfId="2817"/>
    <cellStyle name="Обычный 6 3 4" xfId="1148"/>
    <cellStyle name="Обычный 6 3 4 2" xfId="5814"/>
    <cellStyle name="Обычный 6 3 4 3" xfId="5813"/>
    <cellStyle name="Обычный 6 3 5" xfId="5815"/>
    <cellStyle name="Обычный 6 3 5 2" xfId="5816"/>
    <cellStyle name="Обычный 6 3 6" xfId="5817"/>
    <cellStyle name="Обычный 6 3 6 2" xfId="5818"/>
    <cellStyle name="Обычный 6 3 7" xfId="5819"/>
    <cellStyle name="Обычный 6 3 7 2" xfId="5820"/>
    <cellStyle name="Обычный 6 3 8" xfId="5821"/>
    <cellStyle name="Обычный 6 3 9" xfId="2223"/>
    <cellStyle name="Обычный 6 4" xfId="1149"/>
    <cellStyle name="Обычный 6 4 2" xfId="1150"/>
    <cellStyle name="Обычный 6 4 2 2" xfId="2818"/>
    <cellStyle name="Обычный 6 4 3" xfId="1884"/>
    <cellStyle name="Обычный 6 5" xfId="1151"/>
    <cellStyle name="Обычный 6 6" xfId="1152"/>
    <cellStyle name="Обычный 6 6 2" xfId="6845"/>
    <cellStyle name="Обычный 6 7" xfId="2220"/>
    <cellStyle name="Обычный 60" xfId="7199"/>
    <cellStyle name="Обычный 61" xfId="7200"/>
    <cellStyle name="Обычный 62" xfId="7201"/>
    <cellStyle name="Обычный 63" xfId="7202"/>
    <cellStyle name="Обычный 64" xfId="7203"/>
    <cellStyle name="Обычный 7" xfId="151"/>
    <cellStyle name="Обычный 7 2" xfId="152"/>
    <cellStyle name="Обычный 7 2 2" xfId="153"/>
    <cellStyle name="Обычный 7 2 2 2" xfId="330"/>
    <cellStyle name="Обычный 7 2 2 2 2" xfId="605"/>
    <cellStyle name="Обычный 7 2 2 2 2 2" xfId="1153"/>
    <cellStyle name="Обычный 7 2 2 2 2 2 2" xfId="6855"/>
    <cellStyle name="Обычный 7 2 2 2 2 3" xfId="2540"/>
    <cellStyle name="Обычный 7 2 2 2 3" xfId="1154"/>
    <cellStyle name="Обычный 7 2 2 2 3 2" xfId="1885"/>
    <cellStyle name="Обычный 7 2 2 2 3 2 2" xfId="6856"/>
    <cellStyle name="Обычный 7 2 2 2 3 3" xfId="2819"/>
    <cellStyle name="Обычный 7 2 2 2 4" xfId="1155"/>
    <cellStyle name="Обычный 7 2 2 2 4 2" xfId="6854"/>
    <cellStyle name="Обычный 7 2 2 2 5" xfId="2226"/>
    <cellStyle name="Обычный 7 2 2 3" xfId="473"/>
    <cellStyle name="Обычный 7 2 2 3 2" xfId="1156"/>
    <cellStyle name="Обычный 7 2 2 3 2 2" xfId="6857"/>
    <cellStyle name="Обычный 7 2 2 3 3" xfId="2409"/>
    <cellStyle name="Обычный 7 2 2 4" xfId="1157"/>
    <cellStyle name="Обычный 7 2 2 4 2" xfId="1886"/>
    <cellStyle name="Обычный 7 2 2 4 2 2" xfId="6858"/>
    <cellStyle name="Обычный 7 2 2 4 3" xfId="2820"/>
    <cellStyle name="Обычный 7 2 2 5" xfId="1158"/>
    <cellStyle name="Обычный 7 2 2 5 2" xfId="6853"/>
    <cellStyle name="Обычный 7 2 2 6" xfId="2225"/>
    <cellStyle name="Обычный 7 2 3" xfId="331"/>
    <cellStyle name="Обычный 7 2 3 2" xfId="606"/>
    <cellStyle name="Обычный 7 2 3 2 2" xfId="1159"/>
    <cellStyle name="Обычный 7 2 3 2 2 2" xfId="6860"/>
    <cellStyle name="Обычный 7 2 3 2 3" xfId="2541"/>
    <cellStyle name="Обычный 7 2 3 3" xfId="1160"/>
    <cellStyle name="Обычный 7 2 3 3 2" xfId="1887"/>
    <cellStyle name="Обычный 7 2 3 3 2 2" xfId="6861"/>
    <cellStyle name="Обычный 7 2 3 3 3" xfId="2821"/>
    <cellStyle name="Обычный 7 2 3 4" xfId="1161"/>
    <cellStyle name="Обычный 7 2 3 4 2" xfId="6859"/>
    <cellStyle name="Обычный 7 2 3 5" xfId="2227"/>
    <cellStyle name="Обычный 7 2 4" xfId="472"/>
    <cellStyle name="Обычный 7 2 4 2" xfId="1162"/>
    <cellStyle name="Обычный 7 2 4 2 2" xfId="6862"/>
    <cellStyle name="Обычный 7 2 4 3" xfId="2408"/>
    <cellStyle name="Обычный 7 2 5" xfId="1163"/>
    <cellStyle name="Обычный 7 2 5 2" xfId="1888"/>
    <cellStyle name="Обычный 7 2 5 2 2" xfId="6863"/>
    <cellStyle name="Обычный 7 2 5 3" xfId="2822"/>
    <cellStyle name="Обычный 7 2 6" xfId="1164"/>
    <cellStyle name="Обычный 7 2 6 2" xfId="6852"/>
    <cellStyle name="Обычный 7 2 7" xfId="2224"/>
    <cellStyle name="Обычный 7 3" xfId="154"/>
    <cellStyle name="Обычный 7 3 2" xfId="155"/>
    <cellStyle name="Обычный 7 3 2 2" xfId="332"/>
    <cellStyle name="Обычный 7 3 2 2 2" xfId="607"/>
    <cellStyle name="Обычный 7 3 2 2 2 2" xfId="1165"/>
    <cellStyle name="Обычный 7 3 2 2 2 2 2" xfId="6867"/>
    <cellStyle name="Обычный 7 3 2 2 2 3" xfId="2542"/>
    <cellStyle name="Обычный 7 3 2 2 3" xfId="1166"/>
    <cellStyle name="Обычный 7 3 2 2 3 2" xfId="1889"/>
    <cellStyle name="Обычный 7 3 2 2 3 2 2" xfId="6868"/>
    <cellStyle name="Обычный 7 3 2 2 3 3" xfId="2823"/>
    <cellStyle name="Обычный 7 3 2 2 4" xfId="1167"/>
    <cellStyle name="Обычный 7 3 2 2 4 2" xfId="6866"/>
    <cellStyle name="Обычный 7 3 2 2 5" xfId="2230"/>
    <cellStyle name="Обычный 7 3 2 3" xfId="475"/>
    <cellStyle name="Обычный 7 3 2 3 2" xfId="1168"/>
    <cellStyle name="Обычный 7 3 2 3 2 2" xfId="5823"/>
    <cellStyle name="Обычный 7 3 2 3 2 3" xfId="5822"/>
    <cellStyle name="Обычный 7 3 2 3 3" xfId="5824"/>
    <cellStyle name="Обычный 7 3 2 3 3 2" xfId="5825"/>
    <cellStyle name="Обычный 7 3 2 3 4" xfId="5826"/>
    <cellStyle name="Обычный 7 3 2 3 5" xfId="5827"/>
    <cellStyle name="Обычный 7 3 2 3 6" xfId="2411"/>
    <cellStyle name="Обычный 7 3 2 4" xfId="1169"/>
    <cellStyle name="Обычный 7 3 2 4 2" xfId="1890"/>
    <cellStyle name="Обычный 7 3 2 4 2 2" xfId="6869"/>
    <cellStyle name="Обычный 7 3 2 4 3" xfId="2824"/>
    <cellStyle name="Обычный 7 3 2 5" xfId="1170"/>
    <cellStyle name="Обычный 7 3 2 5 2" xfId="6865"/>
    <cellStyle name="Обычный 7 3 2 6" xfId="2229"/>
    <cellStyle name="Обычный 7 3 3" xfId="333"/>
    <cellStyle name="Обычный 7 3 3 2" xfId="608"/>
    <cellStyle name="Обычный 7 3 3 2 2" xfId="1171"/>
    <cellStyle name="Обычный 7 3 3 2 2 2" xfId="5828"/>
    <cellStyle name="Обычный 7 3 3 2 3" xfId="2543"/>
    <cellStyle name="Обычный 7 3 3 3" xfId="1172"/>
    <cellStyle name="Обычный 7 3 3 3 2" xfId="1891"/>
    <cellStyle name="Обычный 7 3 3 3 2 2" xfId="6871"/>
    <cellStyle name="Обычный 7 3 3 3 3" xfId="2825"/>
    <cellStyle name="Обычный 7 3 3 4" xfId="1173"/>
    <cellStyle name="Обычный 7 3 3 4 2" xfId="6870"/>
    <cellStyle name="Обычный 7 3 3 5" xfId="2231"/>
    <cellStyle name="Обычный 7 3 4" xfId="474"/>
    <cellStyle name="Обычный 7 3 4 2" xfId="1174"/>
    <cellStyle name="Обычный 7 3 4 2 2" xfId="5829"/>
    <cellStyle name="Обычный 7 3 4 3" xfId="2410"/>
    <cellStyle name="Обычный 7 3 5" xfId="1175"/>
    <cellStyle name="Обычный 7 3 5 2" xfId="1892"/>
    <cellStyle name="Обычный 7 3 5 2 2" xfId="6872"/>
    <cellStyle name="Обычный 7 3 5 3" xfId="2826"/>
    <cellStyle name="Обычный 7 3 6" xfId="1176"/>
    <cellStyle name="Обычный 7 3 6 2" xfId="6864"/>
    <cellStyle name="Обычный 7 3 7" xfId="2228"/>
    <cellStyle name="Обычный 7 4" xfId="156"/>
    <cellStyle name="Обычный 7 4 2" xfId="266"/>
    <cellStyle name="Обычный 7 4 2 2" xfId="1177"/>
    <cellStyle name="Обычный 7 4 2 2 2" xfId="1894"/>
    <cellStyle name="Обычный 7 4 2 2 2 2" xfId="6874"/>
    <cellStyle name="Обычный 7 4 2 2 3" xfId="2827"/>
    <cellStyle name="Обычный 7 4 2 3" xfId="1895"/>
    <cellStyle name="Обычный 7 4 2 3 2" xfId="2828"/>
    <cellStyle name="Обычный 7 4 2 4" xfId="1893"/>
    <cellStyle name="Обычный 7 4 3" xfId="1178"/>
    <cellStyle name="Обычный 7 4 3 2" xfId="1179"/>
    <cellStyle name="Обычный 7 4 3 2 2" xfId="6875"/>
    <cellStyle name="Обычный 7 4 3 3" xfId="2412"/>
    <cellStyle name="Обычный 7 4 4" xfId="1180"/>
    <cellStyle name="Обычный 7 4 4 2" xfId="6873"/>
    <cellStyle name="Обычный 7 4 5" xfId="2232"/>
    <cellStyle name="Обычный 7 5" xfId="471"/>
    <cellStyle name="Обычный 7 5 2" xfId="1896"/>
    <cellStyle name="Обычный 7 5 2 2" xfId="5830"/>
    <cellStyle name="Обычный 7 5 3" xfId="2628"/>
    <cellStyle name="Обычный 7 6" xfId="5831"/>
    <cellStyle name="Обычный 7 7" xfId="5832"/>
    <cellStyle name="Обычный 8" xfId="157"/>
    <cellStyle name="Обычный 8 2" xfId="158"/>
    <cellStyle name="Обычный 8 2 2" xfId="5833"/>
    <cellStyle name="Обычный 8 2 3" xfId="5834"/>
    <cellStyle name="Обычный 8 3" xfId="5835"/>
    <cellStyle name="Обычный 8 3 2" xfId="5836"/>
    <cellStyle name="Обычный 9" xfId="159"/>
    <cellStyle name="Обычный 9 2" xfId="160"/>
    <cellStyle name="Обычный 9 2 2" xfId="334"/>
    <cellStyle name="Обычный 9 2 2 2" xfId="609"/>
    <cellStyle name="Обычный 9 2 2 2 2" xfId="1181"/>
    <cellStyle name="Обычный 9 2 2 2 2 2" xfId="6878"/>
    <cellStyle name="Обычный 9 2 2 2 3" xfId="2544"/>
    <cellStyle name="Обычный 9 2 2 3" xfId="1182"/>
    <cellStyle name="Обычный 9 2 2 3 2" xfId="1897"/>
    <cellStyle name="Обычный 9 2 2 3 2 2" xfId="6879"/>
    <cellStyle name="Обычный 9 2 2 3 3" xfId="2829"/>
    <cellStyle name="Обычный 9 2 2 4" xfId="1183"/>
    <cellStyle name="Обычный 9 2 2 4 2" xfId="6877"/>
    <cellStyle name="Обычный 9 2 2 5" xfId="2234"/>
    <cellStyle name="Обычный 9 2 3" xfId="1184"/>
    <cellStyle name="Обычный 9 2 3 2" xfId="1185"/>
    <cellStyle name="Обычный 9 2 3 2 2" xfId="6880"/>
    <cellStyle name="Обычный 9 2 3 3" xfId="2413"/>
    <cellStyle name="Обычный 9 2 4" xfId="1186"/>
    <cellStyle name="Обычный 9 2 5" xfId="1187"/>
    <cellStyle name="Обычный 9 2 5 2" xfId="6876"/>
    <cellStyle name="Обычный 9 2 6" xfId="2233"/>
    <cellStyle name="Обычный 9 3" xfId="161"/>
    <cellStyle name="Обычный 9 3 2" xfId="335"/>
    <cellStyle name="Обычный 9 3 2 2" xfId="610"/>
    <cellStyle name="Обычный 9 3 2 2 2" xfId="1188"/>
    <cellStyle name="Обычный 9 3 2 2 2 2" xfId="6883"/>
    <cellStyle name="Обычный 9 3 2 2 3" xfId="2545"/>
    <cellStyle name="Обычный 9 3 2 3" xfId="1189"/>
    <cellStyle name="Обычный 9 3 2 3 2" xfId="1898"/>
    <cellStyle name="Обычный 9 3 2 3 2 2" xfId="6884"/>
    <cellStyle name="Обычный 9 3 2 3 3" xfId="2830"/>
    <cellStyle name="Обычный 9 3 2 4" xfId="1190"/>
    <cellStyle name="Обычный 9 3 2 4 2" xfId="6882"/>
    <cellStyle name="Обычный 9 3 2 5" xfId="2236"/>
    <cellStyle name="Обычный 9 3 3" xfId="476"/>
    <cellStyle name="Обычный 9 3 3 2" xfId="1191"/>
    <cellStyle name="Обычный 9 3 3 2 2" xfId="6885"/>
    <cellStyle name="Обычный 9 3 3 3" xfId="2414"/>
    <cellStyle name="Обычный 9 3 4" xfId="1192"/>
    <cellStyle name="Обычный 9 3 4 2" xfId="1899"/>
    <cellStyle name="Обычный 9 3 4 2 2" xfId="6886"/>
    <cellStyle name="Обычный 9 3 4 3" xfId="2831"/>
    <cellStyle name="Обычный 9 3 5" xfId="1193"/>
    <cellStyle name="Обычный 9 3 5 2" xfId="6881"/>
    <cellStyle name="Обычный 9 3 6" xfId="2235"/>
    <cellStyle name="Примечание 2" xfId="5837"/>
    <cellStyle name="Примечание 2 2" xfId="5838"/>
    <cellStyle name="Примечание 2 3" xfId="5839"/>
    <cellStyle name="Процентный" xfId="1594" builtinId="5"/>
    <cellStyle name="Процентный 10" xfId="163"/>
    <cellStyle name="Процентный 10 10" xfId="5840"/>
    <cellStyle name="Процентный 10 10 2" xfId="5841"/>
    <cellStyle name="Процентный 10 11" xfId="5842"/>
    <cellStyle name="Процентный 10 11 2" xfId="5843"/>
    <cellStyle name="Процентный 10 12" xfId="5844"/>
    <cellStyle name="Процентный 10 13" xfId="5845"/>
    <cellStyle name="Процентный 10 14" xfId="2237"/>
    <cellStyle name="Процентный 10 2" xfId="336"/>
    <cellStyle name="Процентный 10 2 2" xfId="611"/>
    <cellStyle name="Процентный 10 2 2 10" xfId="5846"/>
    <cellStyle name="Процентный 10 2 2 11" xfId="5847"/>
    <cellStyle name="Процентный 10 2 2 12" xfId="2546"/>
    <cellStyle name="Процентный 10 2 2 2" xfId="1194"/>
    <cellStyle name="Процентный 10 2 2 2 2" xfId="5849"/>
    <cellStyle name="Процентный 10 2 2 2 2 2" xfId="5850"/>
    <cellStyle name="Процентный 10 2 2 2 3" xfId="5851"/>
    <cellStyle name="Процентный 10 2 2 2 4" xfId="5848"/>
    <cellStyle name="Процентный 10 2 2 3" xfId="5852"/>
    <cellStyle name="Процентный 10 2 2 3 2" xfId="5853"/>
    <cellStyle name="Процентный 10 2 2 4" xfId="5854"/>
    <cellStyle name="Процентный 10 2 2 4 2" xfId="5855"/>
    <cellStyle name="Процентный 10 2 2 4 2 2" xfId="5856"/>
    <cellStyle name="Процентный 10 2 2 4 3" xfId="5857"/>
    <cellStyle name="Процентный 10 2 2 5" xfId="5858"/>
    <cellStyle name="Процентный 10 2 2 5 2" xfId="5859"/>
    <cellStyle name="Процентный 10 2 2 5 2 2" xfId="5860"/>
    <cellStyle name="Процентный 10 2 2 5 3" xfId="5861"/>
    <cellStyle name="Процентный 10 2 2 5 3 2" xfId="5862"/>
    <cellStyle name="Процентный 10 2 2 5 4" xfId="5863"/>
    <cellStyle name="Процентный 10 2 2 5 4 2" xfId="5864"/>
    <cellStyle name="Процентный 10 2 2 5 5" xfId="5865"/>
    <cellStyle name="Процентный 10 2 2 5 6" xfId="5866"/>
    <cellStyle name="Процентный 10 2 2 6" xfId="5867"/>
    <cellStyle name="Процентный 10 2 2 6 2" xfId="5868"/>
    <cellStyle name="Процентный 10 2 2 6 2 2" xfId="5869"/>
    <cellStyle name="Процентный 10 2 2 6 3" xfId="5870"/>
    <cellStyle name="Процентный 10 2 2 7" xfId="5871"/>
    <cellStyle name="Процентный 10 2 2 7 2" xfId="5872"/>
    <cellStyle name="Процентный 10 2 2 8" xfId="5873"/>
    <cellStyle name="Процентный 10 2 2 8 2" xfId="5874"/>
    <cellStyle name="Процентный 10 2 2 9" xfId="5875"/>
    <cellStyle name="Процентный 10 2 2 9 2" xfId="5876"/>
    <cellStyle name="Процентный 10 2 3" xfId="1195"/>
    <cellStyle name="Процентный 10 2 3 2" xfId="1900"/>
    <cellStyle name="Процентный 10 2 3 2 2" xfId="5877"/>
    <cellStyle name="Процентный 10 2 3 3" xfId="2832"/>
    <cellStyle name="Процентный 10 2 4" xfId="1196"/>
    <cellStyle name="Процентный 10 2 4 2" xfId="5879"/>
    <cellStyle name="Процентный 10 2 4 3" xfId="5878"/>
    <cellStyle name="Процентный 10 2 5" xfId="5880"/>
    <cellStyle name="Процентный 10 2 6" xfId="5881"/>
    <cellStyle name="Процентный 10 2 7" xfId="5882"/>
    <cellStyle name="Процентный 10 2 8" xfId="2238"/>
    <cellStyle name="Процентный 10 3" xfId="477"/>
    <cellStyle name="Процентный 10 3 2" xfId="1197"/>
    <cellStyle name="Процентный 10 3 2 2" xfId="5884"/>
    <cellStyle name="Процентный 10 3 2 2 2" xfId="5885"/>
    <cellStyle name="Процентный 10 3 2 3" xfId="5886"/>
    <cellStyle name="Процентный 10 3 2 3 2" xfId="5887"/>
    <cellStyle name="Процентный 10 3 2 4" xfId="5888"/>
    <cellStyle name="Процентный 10 3 2 5" xfId="5883"/>
    <cellStyle name="Процентный 10 3 3" xfId="5889"/>
    <cellStyle name="Процентный 10 3 3 2" xfId="5890"/>
    <cellStyle name="Процентный 10 3 3 2 2" xfId="5891"/>
    <cellStyle name="Процентный 10 3 3 3" xfId="5892"/>
    <cellStyle name="Процентный 10 3 3 3 2" xfId="5893"/>
    <cellStyle name="Процентный 10 3 3 4" xfId="5894"/>
    <cellStyle name="Процентный 10 3 4" xfId="5895"/>
    <cellStyle name="Процентный 10 3 4 2" xfId="5896"/>
    <cellStyle name="Процентный 10 3 5" xfId="5897"/>
    <cellStyle name="Процентный 10 3 6" xfId="2415"/>
    <cellStyle name="Процентный 10 4" xfId="1198"/>
    <cellStyle name="Процентный 10 4 2" xfId="1901"/>
    <cellStyle name="Процентный 10 4 2 2" xfId="5899"/>
    <cellStyle name="Процентный 10 4 2 2 2" xfId="5900"/>
    <cellStyle name="Процентный 10 4 2 3" xfId="5901"/>
    <cellStyle name="Процентный 10 4 2 4" xfId="5898"/>
    <cellStyle name="Процентный 10 4 3" xfId="5902"/>
    <cellStyle name="Процентный 10 4 3 2" xfId="5903"/>
    <cellStyle name="Процентный 10 4 4" xfId="5904"/>
    <cellStyle name="Процентный 10 4 4 2" xfId="5905"/>
    <cellStyle name="Процентный 10 4 5" xfId="5906"/>
    <cellStyle name="Процентный 10 4 5 2" xfId="5907"/>
    <cellStyle name="Процентный 10 4 6" xfId="5908"/>
    <cellStyle name="Процентный 10 4 6 2" xfId="5909"/>
    <cellStyle name="Процентный 10 4 7" xfId="5910"/>
    <cellStyle name="Процентный 10 4 8" xfId="2833"/>
    <cellStyle name="Процентный 10 5" xfId="1199"/>
    <cellStyle name="Процентный 10 5 2" xfId="5912"/>
    <cellStyle name="Процентный 10 5 2 2" xfId="5913"/>
    <cellStyle name="Процентный 10 5 3" xfId="5914"/>
    <cellStyle name="Процентный 10 5 3 2" xfId="5915"/>
    <cellStyle name="Процентный 10 5 4" xfId="5916"/>
    <cellStyle name="Процентный 10 5 4 2" xfId="5917"/>
    <cellStyle name="Процентный 10 5 5" xfId="5918"/>
    <cellStyle name="Процентный 10 5 5 2" xfId="5919"/>
    <cellStyle name="Процентный 10 5 6" xfId="5920"/>
    <cellStyle name="Процентный 10 5 6 2" xfId="5921"/>
    <cellStyle name="Процентный 10 5 7" xfId="5922"/>
    <cellStyle name="Процентный 10 5 7 2" xfId="5923"/>
    <cellStyle name="Процентный 10 5 8" xfId="5924"/>
    <cellStyle name="Процентный 10 5 9" xfId="5911"/>
    <cellStyle name="Процентный 10 6" xfId="5925"/>
    <cellStyle name="Процентный 10 6 2" xfId="5926"/>
    <cellStyle name="Процентный 10 7" xfId="5927"/>
    <cellStyle name="Процентный 10 7 2" xfId="5928"/>
    <cellStyle name="Процентный 10 7 2 2" xfId="5929"/>
    <cellStyle name="Процентный 10 7 2 2 2" xfId="5930"/>
    <cellStyle name="Процентный 10 7 2 3" xfId="5931"/>
    <cellStyle name="Процентный 10 7 2 4" xfId="5932"/>
    <cellStyle name="Процентный 10 7 3" xfId="5933"/>
    <cellStyle name="Процентный 10 7 3 2" xfId="5934"/>
    <cellStyle name="Процентный 10 7 4" xfId="5935"/>
    <cellStyle name="Процентный 10 8" xfId="5936"/>
    <cellStyle name="Процентный 10 8 2" xfId="5937"/>
    <cellStyle name="Процентный 10 8 2 2" xfId="5938"/>
    <cellStyle name="Процентный 10 8 3" xfId="5939"/>
    <cellStyle name="Процентный 10 8 3 2" xfId="5940"/>
    <cellStyle name="Процентный 10 8 3 2 2" xfId="5941"/>
    <cellStyle name="Процентный 10 8 3 2 2 2" xfId="5942"/>
    <cellStyle name="Процентный 10 8 3 2 2 3" xfId="5943"/>
    <cellStyle name="Процентный 10 8 3 2 3" xfId="5944"/>
    <cellStyle name="Процентный 10 8 3 2 4" xfId="5945"/>
    <cellStyle name="Процентный 10 8 3 3" xfId="5946"/>
    <cellStyle name="Процентный 10 8 4" xfId="5947"/>
    <cellStyle name="Процентный 10 8 4 2" xfId="5948"/>
    <cellStyle name="Процентный 10 8 5" xfId="5949"/>
    <cellStyle name="Процентный 10 8 5 2" xfId="5950"/>
    <cellStyle name="Процентный 10 8 6" xfId="5951"/>
    <cellStyle name="Процентный 10 9" xfId="5952"/>
    <cellStyle name="Процентный 10 9 2" xfId="5953"/>
    <cellStyle name="Процентный 10 9 2 2" xfId="5954"/>
    <cellStyle name="Процентный 10 9 2 2 2" xfId="5955"/>
    <cellStyle name="Процентный 10 9 2 2 3" xfId="5956"/>
    <cellStyle name="Процентный 10 9 2 3" xfId="5957"/>
    <cellStyle name="Процентный 10 9 3" xfId="5958"/>
    <cellStyle name="Процентный 10 9 3 2" xfId="5959"/>
    <cellStyle name="Процентный 10 9 3 3" xfId="5960"/>
    <cellStyle name="Процентный 10 9 4" xfId="5961"/>
    <cellStyle name="Процентный 11" xfId="164"/>
    <cellStyle name="Процентный 11 2" xfId="5962"/>
    <cellStyle name="Процентный 11 2 2" xfId="5963"/>
    <cellStyle name="Процентный 11 3" xfId="5964"/>
    <cellStyle name="Процентный 11 3 2" xfId="5965"/>
    <cellStyle name="Процентный 11 4" xfId="5966"/>
    <cellStyle name="Процентный 12" xfId="165"/>
    <cellStyle name="Процентный 12 2" xfId="478"/>
    <cellStyle name="Процентный 12 2 2" xfId="1602"/>
    <cellStyle name="Процентный 12 2 3" xfId="1902"/>
    <cellStyle name="Процентный 12 2 3 2" xfId="6887"/>
    <cellStyle name="Процентный 12 2 4" xfId="2629"/>
    <cellStyle name="Процентный 12 3" xfId="1200"/>
    <cellStyle name="Процентный 12 3 2" xfId="1903"/>
    <cellStyle name="Процентный 12 3 2 2" xfId="5967"/>
    <cellStyle name="Процентный 12 3 3" xfId="2613"/>
    <cellStyle name="Процентный 12 4" xfId="1598"/>
    <cellStyle name="Процентный 12 4 2" xfId="5968"/>
    <cellStyle name="Процентный 13" xfId="267"/>
    <cellStyle name="Процентный 13 2" xfId="337"/>
    <cellStyle name="Процентный 13 2 2" xfId="338"/>
    <cellStyle name="Процентный 13 2 2 10" xfId="1640"/>
    <cellStyle name="Процентный 13 2 2 10 2" xfId="1687"/>
    <cellStyle name="Процентный 13 2 2 11" xfId="1659"/>
    <cellStyle name="Процентный 13 2 2 12" xfId="1661"/>
    <cellStyle name="Процентный 13 2 2 13" xfId="1666"/>
    <cellStyle name="Процентный 13 2 2 2" xfId="339"/>
    <cellStyle name="Процентный 13 2 2 2 2" xfId="380"/>
    <cellStyle name="Процентный 13 2 2 2 2 2" xfId="655"/>
    <cellStyle name="Процентный 13 2 2 2 2 2 2" xfId="1201"/>
    <cellStyle name="Процентный 13 2 2 2 2 2 2 2" xfId="6891"/>
    <cellStyle name="Процентный 13 2 2 2 2 2 3" xfId="2549"/>
    <cellStyle name="Процентный 13 2 2 2 2 3" xfId="1202"/>
    <cellStyle name="Процентный 13 2 2 2 2 3 2" xfId="1904"/>
    <cellStyle name="Процентный 13 2 2 2 2 3 2 2" xfId="6892"/>
    <cellStyle name="Процентный 13 2 2 2 2 3 3" xfId="2834"/>
    <cellStyle name="Процентный 13 2 2 2 2 4" xfId="1203"/>
    <cellStyle name="Процентный 13 2 2 2 2 4 2" xfId="6890"/>
    <cellStyle name="Процентный 13 2 2 2 2 5" xfId="2242"/>
    <cellStyle name="Процентный 13 2 2 2 3" xfId="614"/>
    <cellStyle name="Процентный 13 2 2 2 3 2" xfId="1204"/>
    <cellStyle name="Процентный 13 2 2 2 3 2 2" xfId="1905"/>
    <cellStyle name="Процентный 13 2 2 2 3 2 2 2" xfId="6894"/>
    <cellStyle name="Процентный 13 2 2 2 3 2 3" xfId="2835"/>
    <cellStyle name="Процентный 13 2 2 2 3 3" xfId="1205"/>
    <cellStyle name="Процентный 13 2 2 2 3 3 2" xfId="6893"/>
    <cellStyle name="Процентный 13 2 2 2 3 4" xfId="2243"/>
    <cellStyle name="Процентный 13 2 2 2 4" xfId="1206"/>
    <cellStyle name="Процентный 13 2 2 2 4 2" xfId="1207"/>
    <cellStyle name="Процентный 13 2 2 2 4 2 2" xfId="6895"/>
    <cellStyle name="Процентный 13 2 2 2 4 3" xfId="2548"/>
    <cellStyle name="Процентный 13 2 2 2 5" xfId="1208"/>
    <cellStyle name="Процентный 13 2 2 2 5 2" xfId="1906"/>
    <cellStyle name="Процентный 13 2 2 2 5 2 2" xfId="6896"/>
    <cellStyle name="Процентный 13 2 2 2 5 3" xfId="2836"/>
    <cellStyle name="Процентный 13 2 2 2 6" xfId="1209"/>
    <cellStyle name="Процентный 13 2 2 2 6 2" xfId="6889"/>
    <cellStyle name="Процентный 13 2 2 2 7" xfId="2241"/>
    <cellStyle name="Процентный 13 2 2 3" xfId="381"/>
    <cellStyle name="Процентный 13 2 2 3 2" xfId="382"/>
    <cellStyle name="Процентный 13 2 2 3 2 2" xfId="657"/>
    <cellStyle name="Процентный 13 2 2 3 2 2 2" xfId="1210"/>
    <cellStyle name="Процентный 13 2 2 3 2 2 2 2" xfId="6899"/>
    <cellStyle name="Процентный 13 2 2 3 2 2 3" xfId="2551"/>
    <cellStyle name="Процентный 13 2 2 3 2 3" xfId="1211"/>
    <cellStyle name="Процентный 13 2 2 3 2 3 2" xfId="1907"/>
    <cellStyle name="Процентный 13 2 2 3 2 3 2 2" xfId="6900"/>
    <cellStyle name="Процентный 13 2 2 3 2 3 3" xfId="2837"/>
    <cellStyle name="Процентный 13 2 2 3 2 4" xfId="1212"/>
    <cellStyle name="Процентный 13 2 2 3 2 4 2" xfId="6898"/>
    <cellStyle name="Процентный 13 2 2 3 2 5" xfId="2245"/>
    <cellStyle name="Процентный 13 2 2 3 3" xfId="656"/>
    <cellStyle name="Процентный 13 2 2 3 3 2" xfId="1213"/>
    <cellStyle name="Процентный 13 2 2 3 3 2 2" xfId="6901"/>
    <cellStyle name="Процентный 13 2 2 3 3 3" xfId="2550"/>
    <cellStyle name="Процентный 13 2 2 3 4" xfId="1214"/>
    <cellStyle name="Процентный 13 2 2 3 4 2" xfId="1908"/>
    <cellStyle name="Процентный 13 2 2 3 4 2 2" xfId="6902"/>
    <cellStyle name="Процентный 13 2 2 3 4 3" xfId="2838"/>
    <cellStyle name="Процентный 13 2 2 3 5" xfId="1215"/>
    <cellStyle name="Процентный 13 2 2 3 5 2" xfId="6897"/>
    <cellStyle name="Процентный 13 2 2 3 6" xfId="2244"/>
    <cellStyle name="Процентный 13 2 2 4" xfId="613"/>
    <cellStyle name="Процентный 13 2 2 4 2" xfId="1216"/>
    <cellStyle name="Процентный 13 2 2 4 2 2" xfId="1217"/>
    <cellStyle name="Процентный 13 2 2 4 2 2 2" xfId="1910"/>
    <cellStyle name="Процентный 13 2 2 4 2 2 2 2" xfId="6905"/>
    <cellStyle name="Процентный 13 2 2 4 2 2 3" xfId="2840"/>
    <cellStyle name="Процентный 13 2 2 4 2 3" xfId="1909"/>
    <cellStyle name="Процентный 13 2 2 4 2 3 2" xfId="6904"/>
    <cellStyle name="Процентный 13 2 2 4 2 4" xfId="2839"/>
    <cellStyle name="Процентный 13 2 2 4 3" xfId="1218"/>
    <cellStyle name="Процентный 13 2 2 4 3 2" xfId="1911"/>
    <cellStyle name="Процентный 13 2 2 4 3 2 2" xfId="6906"/>
    <cellStyle name="Процентный 13 2 2 4 3 3" xfId="2841"/>
    <cellStyle name="Процентный 13 2 2 4 4" xfId="1219"/>
    <cellStyle name="Процентный 13 2 2 4 4 2" xfId="6903"/>
    <cellStyle name="Процентный 13 2 2 4 5" xfId="1641"/>
    <cellStyle name="Процентный 13 2 2 4 6" xfId="1662"/>
    <cellStyle name="Процентный 13 2 2 4 7" xfId="1660"/>
    <cellStyle name="Процентный 13 2 2 5" xfId="1220"/>
    <cellStyle name="Процентный 13 2 2 5 2" xfId="1221"/>
    <cellStyle name="Процентный 13 2 2 5 2 2" xfId="1912"/>
    <cellStyle name="Процентный 13 2 2 5 2 2 2" xfId="6908"/>
    <cellStyle name="Процентный 13 2 2 5 2 3" xfId="2842"/>
    <cellStyle name="Процентный 13 2 2 5 3" xfId="1222"/>
    <cellStyle name="Процентный 13 2 2 5 3 2" xfId="6907"/>
    <cellStyle name="Процентный 13 2 2 5 4" xfId="2547"/>
    <cellStyle name="Процентный 13 2 2 6" xfId="1223"/>
    <cellStyle name="Процентный 13 2 2 6 2" xfId="1913"/>
    <cellStyle name="Процентный 13 2 2 6 2 2" xfId="6909"/>
    <cellStyle name="Процентный 13 2 2 6 3" xfId="2843"/>
    <cellStyle name="Процентный 13 2 2 7" xfId="1224"/>
    <cellStyle name="Процентный 13 2 2 7 2" xfId="6888"/>
    <cellStyle name="Процентный 13 2 2 8" xfId="1642"/>
    <cellStyle name="Процентный 13 2 2 9" xfId="1643"/>
    <cellStyle name="Процентный 13 2 3" xfId="375"/>
    <cellStyle name="Процентный 13 2 3 2" xfId="650"/>
    <cellStyle name="Процентный 13 2 3 2 2" xfId="2652"/>
    <cellStyle name="Процентный 13 2 3 3" xfId="1914"/>
    <cellStyle name="Процентный 13 2 3 3 2" xfId="6910"/>
    <cellStyle name="Процентный 13 2 3 4" xfId="2455"/>
    <cellStyle name="Процентный 13 2 4" xfId="612"/>
    <cellStyle name="Процентный 13 2 4 2" xfId="1915"/>
    <cellStyle name="Процентный 13 2 4 2 2" xfId="5969"/>
    <cellStyle name="Процентный 13 2 4 3" xfId="2649"/>
    <cellStyle name="Процентный 13 2 5" xfId="1225"/>
    <cellStyle name="Процентный 13 2 5 2" xfId="5971"/>
    <cellStyle name="Процентный 13 2 5 3" xfId="5970"/>
    <cellStyle name="Процентный 13 2 6" xfId="5972"/>
    <cellStyle name="Процентный 13 2 6 2" xfId="5973"/>
    <cellStyle name="Процентный 13 2 7" xfId="5974"/>
    <cellStyle name="Процентный 13 2 8" xfId="2240"/>
    <cellStyle name="Процентный 13 3" xfId="374"/>
    <cellStyle name="Процентный 13 3 2" xfId="649"/>
    <cellStyle name="Процентный 13 3 2 2" xfId="2651"/>
    <cellStyle name="Процентный 13 3 3" xfId="1916"/>
    <cellStyle name="Процентный 13 3 3 2" xfId="6911"/>
    <cellStyle name="Процентный 13 3 4" xfId="2444"/>
    <cellStyle name="Процентный 13 4" xfId="545"/>
    <cellStyle name="Процентный 13 4 2" xfId="1917"/>
    <cellStyle name="Процентный 13 4 2 2" xfId="5975"/>
    <cellStyle name="Процентный 13 4 3" xfId="2648"/>
    <cellStyle name="Процентный 13 5" xfId="1226"/>
    <cellStyle name="Процентный 13 5 2" xfId="5976"/>
    <cellStyle name="Процентный 13 6" xfId="5977"/>
    <cellStyle name="Процентный 13 7" xfId="5978"/>
    <cellStyle name="Процентный 13 8" xfId="2239"/>
    <cellStyle name="Процентный 14" xfId="1227"/>
    <cellStyle name="Процентный 14 2" xfId="1607"/>
    <cellStyle name="Процентный 14 2 10" xfId="5979"/>
    <cellStyle name="Процентный 14 2 11" xfId="5980"/>
    <cellStyle name="Процентный 14 2 11 2" xfId="5981"/>
    <cellStyle name="Процентный 14 2 12" xfId="5982"/>
    <cellStyle name="Процентный 14 2 13" xfId="2844"/>
    <cellStyle name="Процентный 14 2 14" xfId="1919"/>
    <cellStyle name="Процентный 14 2 2" xfId="5983"/>
    <cellStyle name="Процентный 14 2 2 2" xfId="5984"/>
    <cellStyle name="Процентный 14 2 3" xfId="5985"/>
    <cellStyle name="Процентный 14 2 3 2" xfId="5986"/>
    <cellStyle name="Процентный 14 2 3 3" xfId="5987"/>
    <cellStyle name="Процентный 14 2 3 4" xfId="5988"/>
    <cellStyle name="Процентный 14 2 3 5" xfId="5989"/>
    <cellStyle name="Процентный 14 2 3 6" xfId="5990"/>
    <cellStyle name="Процентный 14 2 3 7" xfId="5991"/>
    <cellStyle name="Процентный 14 2 3 8" xfId="5992"/>
    <cellStyle name="Процентный 14 2 4" xfId="5993"/>
    <cellStyle name="Процентный 14 2 5" xfId="5994"/>
    <cellStyle name="Процентный 14 2 5 2" xfId="5995"/>
    <cellStyle name="Процентный 14 2 5 3" xfId="5996"/>
    <cellStyle name="Процентный 14 2 6" xfId="5997"/>
    <cellStyle name="Процентный 14 2 7" xfId="5998"/>
    <cellStyle name="Процентный 14 2 8" xfId="5999"/>
    <cellStyle name="Процентный 14 2 9" xfId="6000"/>
    <cellStyle name="Процентный 14 2 9 2" xfId="6001"/>
    <cellStyle name="Процентный 14 3" xfId="1918"/>
    <cellStyle name="Процентный 14 3 2" xfId="6003"/>
    <cellStyle name="Процентный 14 3 3" xfId="6912"/>
    <cellStyle name="Процентный 14 3 4" xfId="6002"/>
    <cellStyle name="Процентный 14 4" xfId="6004"/>
    <cellStyle name="Процентный 15" xfId="162"/>
    <cellStyle name="Процентный 15 2" xfId="1663"/>
    <cellStyle name="Процентный 15 2 2" xfId="6005"/>
    <cellStyle name="Процентный 15 3" xfId="6006"/>
    <cellStyle name="Процентный 15 4" xfId="1920"/>
    <cellStyle name="Процентный 16" xfId="1676"/>
    <cellStyle name="Процентный 16 2" xfId="6008"/>
    <cellStyle name="Процентный 16 2 2" xfId="6009"/>
    <cellStyle name="Процентный 16 3" xfId="6010"/>
    <cellStyle name="Процентный 16 4" xfId="6007"/>
    <cellStyle name="Процентный 16 5" xfId="1696"/>
    <cellStyle name="Процентный 17" xfId="1698"/>
    <cellStyle name="Процентный 17 2" xfId="6012"/>
    <cellStyle name="Процентный 17 2 2" xfId="6013"/>
    <cellStyle name="Процентный 17 3" xfId="6014"/>
    <cellStyle name="Процентный 17 4" xfId="6011"/>
    <cellStyle name="Процентный 17 5" xfId="2060"/>
    <cellStyle name="Процентный 18" xfId="2062"/>
    <cellStyle name="Процентный 18 2" xfId="6016"/>
    <cellStyle name="Процентный 18 2 2" xfId="6017"/>
    <cellStyle name="Процентный 18 2 2 2" xfId="6018"/>
    <cellStyle name="Процентный 18 2 2 3" xfId="6019"/>
    <cellStyle name="Процентный 18 2 3" xfId="6020"/>
    <cellStyle name="Процентный 18 3" xfId="6021"/>
    <cellStyle name="Процентный 18 3 2" xfId="6022"/>
    <cellStyle name="Процентный 18 4" xfId="6023"/>
    <cellStyle name="Процентный 18 4 2" xfId="6024"/>
    <cellStyle name="Процентный 18 5" xfId="6025"/>
    <cellStyle name="Процентный 18 6" xfId="6015"/>
    <cellStyle name="Процентный 19" xfId="6026"/>
    <cellStyle name="Процентный 19 2" xfId="6027"/>
    <cellStyle name="Процентный 19 2 2" xfId="6028"/>
    <cellStyle name="Процентный 19 3" xfId="6029"/>
    <cellStyle name="Процентный 2" xfId="166"/>
    <cellStyle name="Процентный 2 2" xfId="167"/>
    <cellStyle name="Процентный 2 2 2" xfId="168"/>
    <cellStyle name="Процентный 2 2 2 2" xfId="340"/>
    <cellStyle name="Процентный 2 2 2 2 2" xfId="615"/>
    <cellStyle name="Процентный 2 2 2 2 2 2" xfId="1228"/>
    <cellStyle name="Процентный 2 2 2 2 2 2 2" xfId="6030"/>
    <cellStyle name="Процентный 2 2 2 2 2 3" xfId="2552"/>
    <cellStyle name="Процентный 2 2 2 2 3" xfId="1229"/>
    <cellStyle name="Процентный 2 2 2 2 3 2" xfId="1921"/>
    <cellStyle name="Процентный 2 2 2 2 3 2 2" xfId="6031"/>
    <cellStyle name="Процентный 2 2 2 2 3 3" xfId="2845"/>
    <cellStyle name="Процентный 2 2 2 2 4" xfId="1230"/>
    <cellStyle name="Процентный 2 2 2 2 4 2" xfId="6032"/>
    <cellStyle name="Процентный 2 2 2 2 5" xfId="6033"/>
    <cellStyle name="Процентный 2 2 2 2 6" xfId="2247"/>
    <cellStyle name="Процентный 2 2 2 3" xfId="479"/>
    <cellStyle name="Процентный 2 2 2 3 2" xfId="1231"/>
    <cellStyle name="Процентный 2 2 2 3 2 2" xfId="6914"/>
    <cellStyle name="Процентный 2 2 2 3 3" xfId="2416"/>
    <cellStyle name="Процентный 2 2 2 4" xfId="1232"/>
    <cellStyle name="Процентный 2 2 2 4 2" xfId="1922"/>
    <cellStyle name="Процентный 2 2 2 4 2 2" xfId="6915"/>
    <cellStyle name="Процентный 2 2 2 4 3" xfId="2846"/>
    <cellStyle name="Процентный 2 2 2 5" xfId="1233"/>
    <cellStyle name="Процентный 2 2 2 5 2" xfId="6913"/>
    <cellStyle name="Процентный 2 2 2 6" xfId="2246"/>
    <cellStyle name="Процентный 2 2 3" xfId="169"/>
    <cellStyle name="Процентный 2 2 3 2" xfId="341"/>
    <cellStyle name="Процентный 2 2 3 2 2" xfId="616"/>
    <cellStyle name="Процентный 2 2 3 2 2 2" xfId="1234"/>
    <cellStyle name="Процентный 2 2 3 2 2 2 2" xfId="6034"/>
    <cellStyle name="Процентный 2 2 3 2 2 3" xfId="2553"/>
    <cellStyle name="Процентный 2 2 3 2 3" xfId="1235"/>
    <cellStyle name="Процентный 2 2 3 2 3 2" xfId="1923"/>
    <cellStyle name="Процентный 2 2 3 2 3 2 2" xfId="6917"/>
    <cellStyle name="Процентный 2 2 3 2 3 3" xfId="2847"/>
    <cellStyle name="Процентный 2 2 3 2 4" xfId="1236"/>
    <cellStyle name="Процентный 2 2 3 2 4 2" xfId="6916"/>
    <cellStyle name="Процентный 2 2 3 2 5" xfId="2249"/>
    <cellStyle name="Процентный 2 2 3 3" xfId="480"/>
    <cellStyle name="Процентный 2 2 3 3 2" xfId="1237"/>
    <cellStyle name="Процентный 2 2 3 3 2 2" xfId="6035"/>
    <cellStyle name="Процентный 2 2 3 3 3" xfId="2417"/>
    <cellStyle name="Процентный 2 2 3 4" xfId="1238"/>
    <cellStyle name="Процентный 2 2 3 4 2" xfId="1924"/>
    <cellStyle name="Процентный 2 2 3 4 2 2" xfId="6036"/>
    <cellStyle name="Процентный 2 2 3 4 3" xfId="2848"/>
    <cellStyle name="Процентный 2 2 3 5" xfId="1239"/>
    <cellStyle name="Процентный 2 2 3 5 2" xfId="6037"/>
    <cellStyle name="Процентный 2 2 3 6" xfId="2248"/>
    <cellStyle name="Процентный 2 3" xfId="170"/>
    <cellStyle name="Процентный 2 3 10" xfId="6038"/>
    <cellStyle name="Процентный 2 3 10 2" xfId="6039"/>
    <cellStyle name="Процентный 2 3 11" xfId="6040"/>
    <cellStyle name="Процентный 2 3 11 2" xfId="6041"/>
    <cellStyle name="Процентный 2 3 11 2 2" xfId="6042"/>
    <cellStyle name="Процентный 2 3 11 3" xfId="6043"/>
    <cellStyle name="Процентный 2 3 12" xfId="6044"/>
    <cellStyle name="Процентный 2 3 12 2" xfId="6045"/>
    <cellStyle name="Процентный 2 3 12 2 2" xfId="6046"/>
    <cellStyle name="Процентный 2 3 12 3" xfId="6047"/>
    <cellStyle name="Процентный 2 3 13" xfId="6048"/>
    <cellStyle name="Процентный 2 3 13 2" xfId="6049"/>
    <cellStyle name="Процентный 2 3 14" xfId="6050"/>
    <cellStyle name="Процентный 2 3 14 2" xfId="6051"/>
    <cellStyle name="Процентный 2 3 15" xfId="6052"/>
    <cellStyle name="Процентный 2 3 15 2" xfId="6053"/>
    <cellStyle name="Процентный 2 3 16" xfId="6054"/>
    <cellStyle name="Процентный 2 3 16 2" xfId="6055"/>
    <cellStyle name="Процентный 2 3 17" xfId="6056"/>
    <cellStyle name="Процентный 2 3 18" xfId="2250"/>
    <cellStyle name="Процентный 2 3 2" xfId="171"/>
    <cellStyle name="Процентный 2 3 2 2" xfId="342"/>
    <cellStyle name="Процентный 2 3 2 2 2" xfId="617"/>
    <cellStyle name="Процентный 2 3 2 2 2 2" xfId="1240"/>
    <cellStyle name="Процентный 2 3 2 2 2 2 2" xfId="6058"/>
    <cellStyle name="Процентный 2 3 2 2 2 2 3" xfId="6057"/>
    <cellStyle name="Процентный 2 3 2 2 2 3" xfId="6059"/>
    <cellStyle name="Процентный 2 3 2 2 2 4" xfId="2554"/>
    <cellStyle name="Процентный 2 3 2 2 3" xfId="1241"/>
    <cellStyle name="Процентный 2 3 2 2 3 2" xfId="1925"/>
    <cellStyle name="Процентный 2 3 2 2 3 2 2" xfId="6060"/>
    <cellStyle name="Процентный 2 3 2 2 3 3" xfId="2849"/>
    <cellStyle name="Процентный 2 3 2 2 4" xfId="1242"/>
    <cellStyle name="Процентный 2 3 2 2 4 2" xfId="6062"/>
    <cellStyle name="Процентный 2 3 2 2 4 2 2" xfId="6063"/>
    <cellStyle name="Процентный 2 3 2 2 4 3" xfId="6064"/>
    <cellStyle name="Процентный 2 3 2 2 4 4" xfId="6061"/>
    <cellStyle name="Процентный 2 3 2 2 5" xfId="6065"/>
    <cellStyle name="Процентный 2 3 2 2 5 2" xfId="6066"/>
    <cellStyle name="Процентный 2 3 2 2 5 3" xfId="6067"/>
    <cellStyle name="Процентный 2 3 2 2 6" xfId="6068"/>
    <cellStyle name="Процентный 2 3 2 2 7" xfId="2252"/>
    <cellStyle name="Процентный 2 3 2 3" xfId="482"/>
    <cellStyle name="Процентный 2 3 2 3 2" xfId="1243"/>
    <cellStyle name="Процентный 2 3 2 3 2 2" xfId="6070"/>
    <cellStyle name="Процентный 2 3 2 3 2 2 2" xfId="6071"/>
    <cellStyle name="Процентный 2 3 2 3 2 2 2 2" xfId="6072"/>
    <cellStyle name="Процентный 2 3 2 3 2 2 3" xfId="6073"/>
    <cellStyle name="Процентный 2 3 2 3 2 3" xfId="6074"/>
    <cellStyle name="Процентный 2 3 2 3 2 4" xfId="6069"/>
    <cellStyle name="Процентный 2 3 2 3 3" xfId="6075"/>
    <cellStyle name="Процентный 2 3 2 3 4" xfId="2419"/>
    <cellStyle name="Процентный 2 3 2 4" xfId="1244"/>
    <cellStyle name="Процентный 2 3 2 4 2" xfId="1926"/>
    <cellStyle name="Процентный 2 3 2 4 2 2" xfId="6919"/>
    <cellStyle name="Процентный 2 3 2 4 3" xfId="2850"/>
    <cellStyle name="Процентный 2 3 2 5" xfId="1245"/>
    <cellStyle name="Процентный 2 3 2 5 2" xfId="6918"/>
    <cellStyle name="Процентный 2 3 2 6" xfId="2251"/>
    <cellStyle name="Процентный 2 3 3" xfId="343"/>
    <cellStyle name="Процентный 2 3 3 2" xfId="618"/>
    <cellStyle name="Процентный 2 3 3 2 2" xfId="1246"/>
    <cellStyle name="Процентный 2 3 3 2 2 2" xfId="6076"/>
    <cellStyle name="Процентный 2 3 3 2 3" xfId="2555"/>
    <cellStyle name="Процентный 2 3 3 3" xfId="1247"/>
    <cellStyle name="Процентный 2 3 3 3 2" xfId="1927"/>
    <cellStyle name="Процентный 2 3 3 3 2 2" xfId="6077"/>
    <cellStyle name="Процентный 2 3 3 3 3" xfId="2851"/>
    <cellStyle name="Процентный 2 3 3 4" xfId="1248"/>
    <cellStyle name="Процентный 2 3 3 4 2" xfId="6079"/>
    <cellStyle name="Процентный 2 3 3 4 3" xfId="6078"/>
    <cellStyle name="Процентный 2 3 3 5" xfId="6080"/>
    <cellStyle name="Процентный 2 3 3 5 2" xfId="6081"/>
    <cellStyle name="Процентный 2 3 3 6" xfId="6082"/>
    <cellStyle name="Процентный 2 3 3 7" xfId="2253"/>
    <cellStyle name="Процентный 2 3 4" xfId="481"/>
    <cellStyle name="Процентный 2 3 4 2" xfId="1249"/>
    <cellStyle name="Процентный 2 3 4 2 2" xfId="6084"/>
    <cellStyle name="Процентный 2 3 4 2 2 2" xfId="6085"/>
    <cellStyle name="Процентный 2 3 4 2 2 2 2" xfId="6086"/>
    <cellStyle name="Процентный 2 3 4 2 2 2 2 2" xfId="6087"/>
    <cellStyle name="Процентный 2 3 4 2 2 2 3" xfId="6088"/>
    <cellStyle name="Процентный 2 3 4 2 2 2 4" xfId="6089"/>
    <cellStyle name="Процентный 2 3 4 2 2 2 5" xfId="6090"/>
    <cellStyle name="Процентный 2 3 4 2 2 2 6" xfId="6091"/>
    <cellStyle name="Процентный 2 3 4 2 2 2 7" xfId="6092"/>
    <cellStyle name="Процентный 2 3 4 2 2 2 8" xfId="6093"/>
    <cellStyle name="Процентный 2 3 4 2 2 2 8 2" xfId="6094"/>
    <cellStyle name="Процентный 2 3 4 2 2 2 9" xfId="6095"/>
    <cellStyle name="Процентный 2 3 4 2 2 3" xfId="6096"/>
    <cellStyle name="Процентный 2 3 4 2 2 3 2" xfId="6097"/>
    <cellStyle name="Процентный 2 3 4 2 2 3 3" xfId="6098"/>
    <cellStyle name="Процентный 2 3 4 2 2 3 4" xfId="6099"/>
    <cellStyle name="Процентный 2 3 4 2 2 3 5" xfId="6100"/>
    <cellStyle name="Процентный 2 3 4 2 2 3 6" xfId="6101"/>
    <cellStyle name="Процентный 2 3 4 2 2 3 7" xfId="6102"/>
    <cellStyle name="Процентный 2 3 4 2 2 4" xfId="6103"/>
    <cellStyle name="Процентный 2 3 4 2 2 5" xfId="6104"/>
    <cellStyle name="Процентный 2 3 4 2 2 6" xfId="6105"/>
    <cellStyle name="Процентный 2 3 4 2 3" xfId="6106"/>
    <cellStyle name="Процентный 2 3 4 2 4" xfId="6083"/>
    <cellStyle name="Процентный 2 3 4 3" xfId="6107"/>
    <cellStyle name="Процентный 2 3 4 3 2" xfId="6108"/>
    <cellStyle name="Процентный 2 3 4 4" xfId="6109"/>
    <cellStyle name="Процентный 2 3 4 4 2" xfId="6110"/>
    <cellStyle name="Процентный 2 3 4 4 3" xfId="6111"/>
    <cellStyle name="Процентный 2 3 4 5" xfId="6112"/>
    <cellStyle name="Процентный 2 3 4 5 2" xfId="6113"/>
    <cellStyle name="Процентный 2 3 4 6" xfId="6114"/>
    <cellStyle name="Процентный 2 3 4 7" xfId="2418"/>
    <cellStyle name="Процентный 2 3 5" xfId="1250"/>
    <cellStyle name="Процентный 2 3 5 2" xfId="1928"/>
    <cellStyle name="Процентный 2 3 5 2 2" xfId="6116"/>
    <cellStyle name="Процентный 2 3 5 2 3" xfId="6115"/>
    <cellStyle name="Процентный 2 3 5 3" xfId="6117"/>
    <cellStyle name="Процентный 2 3 5 3 2" xfId="6118"/>
    <cellStyle name="Процентный 2 3 5 3 2 2" xfId="6119"/>
    <cellStyle name="Процентный 2 3 5 3 2 2 2" xfId="6120"/>
    <cellStyle name="Процентный 2 3 5 3 2 3" xfId="6121"/>
    <cellStyle name="Процентный 2 3 5 3 2 4" xfId="6122"/>
    <cellStyle name="Процентный 2 3 5 3 2 5" xfId="6123"/>
    <cellStyle name="Процентный 2 3 5 3 2 6" xfId="6124"/>
    <cellStyle name="Процентный 2 3 5 3 2 7" xfId="6125"/>
    <cellStyle name="Процентный 2 3 5 3 2 8" xfId="6126"/>
    <cellStyle name="Процентный 2 3 5 3 2 8 2" xfId="6127"/>
    <cellStyle name="Процентный 2 3 5 3 2 9" xfId="6128"/>
    <cellStyle name="Процентный 2 3 5 3 3" xfId="6129"/>
    <cellStyle name="Процентный 2 3 5 3 3 2" xfId="6130"/>
    <cellStyle name="Процентный 2 3 5 3 3 3" xfId="6131"/>
    <cellStyle name="Процентный 2 3 5 3 3 4" xfId="6132"/>
    <cellStyle name="Процентный 2 3 5 3 3 5" xfId="6133"/>
    <cellStyle name="Процентный 2 3 5 3 3 6" xfId="6134"/>
    <cellStyle name="Процентный 2 3 5 3 3 7" xfId="6135"/>
    <cellStyle name="Процентный 2 3 5 3 4" xfId="6136"/>
    <cellStyle name="Процентный 2 3 5 4" xfId="6137"/>
    <cellStyle name="Процентный 2 3 5 5" xfId="2852"/>
    <cellStyle name="Процентный 2 3 6" xfId="1251"/>
    <cellStyle name="Процентный 2 3 6 2" xfId="6139"/>
    <cellStyle name="Процентный 2 3 6 2 2" xfId="6140"/>
    <cellStyle name="Процентный 2 3 6 2 3" xfId="6141"/>
    <cellStyle name="Процентный 2 3 6 3" xfId="6142"/>
    <cellStyle name="Процентный 2 3 6 3 2" xfId="6143"/>
    <cellStyle name="Процентный 2 3 6 3 3" xfId="6144"/>
    <cellStyle name="Процентный 2 3 6 4" xfId="6145"/>
    <cellStyle name="Процентный 2 3 6 5" xfId="6138"/>
    <cellStyle name="Процентный 2 3 7" xfId="6146"/>
    <cellStyle name="Процентный 2 3 7 2" xfId="6147"/>
    <cellStyle name="Процентный 2 3 8" xfId="6148"/>
    <cellStyle name="Процентный 2 3 8 2" xfId="6149"/>
    <cellStyle name="Процентный 2 3 9" xfId="6150"/>
    <cellStyle name="Процентный 2 3 9 2" xfId="6151"/>
    <cellStyle name="Процентный 2 3 9 2 2" xfId="6152"/>
    <cellStyle name="Процентный 2 3 9 3" xfId="6153"/>
    <cellStyle name="Процентный 2 3 9 4" xfId="6154"/>
    <cellStyle name="Процентный 2 3 9 5" xfId="6155"/>
    <cellStyle name="Процентный 2 4" xfId="172"/>
    <cellStyle name="Процентный 2 4 2" xfId="1930"/>
    <cellStyle name="Процентный 2 4 2 2" xfId="6156"/>
    <cellStyle name="Процентный 2 4 2 2 2" xfId="6157"/>
    <cellStyle name="Процентный 2 4 2 3" xfId="6158"/>
    <cellStyle name="Процентный 2 4 3" xfId="1929"/>
    <cellStyle name="Процентный 2 4 3 2" xfId="6160"/>
    <cellStyle name="Процентный 2 4 3 2 2" xfId="6161"/>
    <cellStyle name="Процентный 2 4 3 3" xfId="6162"/>
    <cellStyle name="Процентный 2 4 3 4" xfId="6920"/>
    <cellStyle name="Процентный 2 4 3 5" xfId="6159"/>
    <cellStyle name="Процентный 2 5" xfId="6163"/>
    <cellStyle name="Процентный 2 5 2" xfId="6164"/>
    <cellStyle name="Процентный 2 5 2 2" xfId="6165"/>
    <cellStyle name="Процентный 2 5 3" xfId="6166"/>
    <cellStyle name="Процентный 2 5 3 2" xfId="6167"/>
    <cellStyle name="Процентный 2 5 3 3" xfId="6168"/>
    <cellStyle name="Процентный 2 5 4" xfId="6169"/>
    <cellStyle name="Процентный 2 5 5" xfId="6540"/>
    <cellStyle name="Процентный 2 6" xfId="6170"/>
    <cellStyle name="Процентный 20" xfId="6171"/>
    <cellStyle name="Процентный 20 2" xfId="6172"/>
    <cellStyle name="Процентный 20 2 2" xfId="6173"/>
    <cellStyle name="Процентный 20 3" xfId="6174"/>
    <cellStyle name="Процентный 20 3 2" xfId="6175"/>
    <cellStyle name="Процентный 20 3 2 2" xfId="6176"/>
    <cellStyle name="Процентный 20 3 3" xfId="6177"/>
    <cellStyle name="Процентный 20 4" xfId="6178"/>
    <cellStyle name="Процентный 21" xfId="6179"/>
    <cellStyle name="Процентный 21 2" xfId="6180"/>
    <cellStyle name="Процентный 22" xfId="6181"/>
    <cellStyle name="Процентный 22 2" xfId="6182"/>
    <cellStyle name="Процентный 22 2 2" xfId="6183"/>
    <cellStyle name="Процентный 22 3" xfId="6184"/>
    <cellStyle name="Процентный 22 4" xfId="6185"/>
    <cellStyle name="Процентный 23" xfId="6186"/>
    <cellStyle name="Процентный 23 2" xfId="6187"/>
    <cellStyle name="Процентный 23 2 2" xfId="6188"/>
    <cellStyle name="Процентный 23 3" xfId="6189"/>
    <cellStyle name="Процентный 24" xfId="6190"/>
    <cellStyle name="Процентный 24 2" xfId="6191"/>
    <cellStyle name="Процентный 25" xfId="6192"/>
    <cellStyle name="Процентный 25 2" xfId="6193"/>
    <cellStyle name="Процентный 26" xfId="6194"/>
    <cellStyle name="Процентный 26 2" xfId="6195"/>
    <cellStyle name="Процентный 27" xfId="6196"/>
    <cellStyle name="Процентный 27 2" xfId="6197"/>
    <cellStyle name="Процентный 28" xfId="2653"/>
    <cellStyle name="Процентный 28 2" xfId="6198"/>
    <cellStyle name="Процентный 28 2 2" xfId="6199"/>
    <cellStyle name="Процентный 28 2 3" xfId="6200"/>
    <cellStyle name="Процентный 28 2 4" xfId="6201"/>
    <cellStyle name="Процентный 28 2 5" xfId="6202"/>
    <cellStyle name="Процентный 28 2 6" xfId="6203"/>
    <cellStyle name="Процентный 28 3" xfId="6204"/>
    <cellStyle name="Процентный 28 3 2" xfId="6205"/>
    <cellStyle name="Процентный 28 4" xfId="6206"/>
    <cellStyle name="Процентный 28 4 2" xfId="6207"/>
    <cellStyle name="Процентный 28 4 2 2" xfId="6208"/>
    <cellStyle name="Процентный 28 4 2 2 2" xfId="6209"/>
    <cellStyle name="Процентный 28 4 2 3" xfId="6210"/>
    <cellStyle name="Процентный 28 4 3" xfId="6211"/>
    <cellStyle name="Процентный 28 4 3 2" xfId="6212"/>
    <cellStyle name="Процентный 28 4 4" xfId="6213"/>
    <cellStyle name="Процентный 28 4 4 2" xfId="6214"/>
    <cellStyle name="Процентный 28 4 5" xfId="6215"/>
    <cellStyle name="Процентный 28 5" xfId="6216"/>
    <cellStyle name="Процентный 28 5 2" xfId="6217"/>
    <cellStyle name="Процентный 28 6" xfId="6218"/>
    <cellStyle name="Процентный 29" xfId="6219"/>
    <cellStyle name="Процентный 29 2" xfId="6220"/>
    <cellStyle name="Процентный 29 2 2" xfId="6221"/>
    <cellStyle name="Процентный 29 3" xfId="6222"/>
    <cellStyle name="Процентный 3" xfId="173"/>
    <cellStyle name="Процентный 3 10" xfId="1252"/>
    <cellStyle name="Процентный 3 10 2" xfId="1253"/>
    <cellStyle name="Процентный 3 10 2 2" xfId="6922"/>
    <cellStyle name="Процентный 3 10 3" xfId="2853"/>
    <cellStyle name="Процентный 3 11" xfId="1254"/>
    <cellStyle name="Процентный 3 12" xfId="1255"/>
    <cellStyle name="Процентный 3 12 2" xfId="6921"/>
    <cellStyle name="Процентный 3 13" xfId="2254"/>
    <cellStyle name="Процентный 3 2" xfId="174"/>
    <cellStyle name="Процентный 3 2 2" xfId="175"/>
    <cellStyle name="Процентный 3 2 3" xfId="483"/>
    <cellStyle name="Процентный 3 2 3 2" xfId="1931"/>
    <cellStyle name="Процентный 3 2 3 2 2" xfId="6923"/>
    <cellStyle name="Процентный 3 2 3 3" xfId="2630"/>
    <cellStyle name="Процентный 3 2 4" xfId="1932"/>
    <cellStyle name="Процентный 3 2 4 2" xfId="2614"/>
    <cellStyle name="Процентный 3 3" xfId="176"/>
    <cellStyle name="Процентный 3 3 2" xfId="484"/>
    <cellStyle name="Процентный 3 3 2 2" xfId="1603"/>
    <cellStyle name="Процентный 3 3 2 3" xfId="1933"/>
    <cellStyle name="Процентный 3 3 2 3 2" xfId="6924"/>
    <cellStyle name="Процентный 3 3 2 4" xfId="2631"/>
    <cellStyle name="Процентный 3 3 3" xfId="1256"/>
    <cellStyle name="Процентный 3 3 3 2" xfId="1934"/>
    <cellStyle name="Процентный 3 3 3 2 2" xfId="6925"/>
    <cellStyle name="Процентный 3 3 3 3" xfId="2615"/>
    <cellStyle name="Процентный 3 3 4" xfId="1599"/>
    <cellStyle name="Процентный 3 4" xfId="177"/>
    <cellStyle name="Процентный 3 5" xfId="178"/>
    <cellStyle name="Процентный 3 5 2" xfId="1257"/>
    <cellStyle name="Процентный 3 5 2 2" xfId="1936"/>
    <cellStyle name="Процентный 3 5 2 3" xfId="1935"/>
    <cellStyle name="Процентный 3 5 3" xfId="1258"/>
    <cellStyle name="Процентный 3 6" xfId="179"/>
    <cellStyle name="Процентный 3 6 2" xfId="1259"/>
    <cellStyle name="Процентный 3 6 2 2" xfId="1260"/>
    <cellStyle name="Процентный 3 6 2 2 2" xfId="6926"/>
    <cellStyle name="Процентный 3 6 2 3" xfId="2556"/>
    <cellStyle name="Процентный 3 6 3" xfId="1261"/>
    <cellStyle name="Процентный 3 6 4" xfId="1262"/>
    <cellStyle name="Процентный 3 6 4 2" xfId="6223"/>
    <cellStyle name="Процентный 3 6 5" xfId="2255"/>
    <cellStyle name="Процентный 3 7" xfId="180"/>
    <cellStyle name="Процентный 3 8" xfId="181"/>
    <cellStyle name="Процентный 3 9" xfId="182"/>
    <cellStyle name="Процентный 30" xfId="6224"/>
    <cellStyle name="Процентный 30 2" xfId="6225"/>
    <cellStyle name="Процентный 31" xfId="6226"/>
    <cellStyle name="Процентный 31 2" xfId="6227"/>
    <cellStyle name="Процентный 32" xfId="6228"/>
    <cellStyle name="Процентный 32 2" xfId="6229"/>
    <cellStyle name="Процентный 33" xfId="6230"/>
    <cellStyle name="Процентный 34" xfId="6231"/>
    <cellStyle name="Процентный 34 2" xfId="6232"/>
    <cellStyle name="Процентный 35" xfId="6233"/>
    <cellStyle name="Процентный 35 2" xfId="6234"/>
    <cellStyle name="Процентный 35 2 2" xfId="6235"/>
    <cellStyle name="Процентный 35 2 3" xfId="6236"/>
    <cellStyle name="Процентный 35 2 4" xfId="6237"/>
    <cellStyle name="Процентный 35 3" xfId="6238"/>
    <cellStyle name="Процентный 35 4" xfId="6239"/>
    <cellStyle name="Процентный 36" xfId="6240"/>
    <cellStyle name="Процентный 37" xfId="6241"/>
    <cellStyle name="Процентный 38" xfId="6538"/>
    <cellStyle name="Процентный 4" xfId="183"/>
    <cellStyle name="Процентный 4 10" xfId="184"/>
    <cellStyle name="Процентный 4 10 2" xfId="1263"/>
    <cellStyle name="Процентный 4 10 2 2" xfId="1264"/>
    <cellStyle name="Процентный 4 10 2 2 2" xfId="6929"/>
    <cellStyle name="Процентный 4 10 2 3" xfId="2557"/>
    <cellStyle name="Процентный 4 10 3" xfId="1265"/>
    <cellStyle name="Процентный 4 10 4" xfId="1266"/>
    <cellStyle name="Процентный 4 10 4 2" xfId="6928"/>
    <cellStyle name="Процентный 4 10 5" xfId="2257"/>
    <cellStyle name="Процентный 4 11" xfId="269"/>
    <cellStyle name="Процентный 4 11 2" xfId="547"/>
    <cellStyle name="Процентный 4 11 2 2" xfId="1267"/>
    <cellStyle name="Процентный 4 11 2 2 2" xfId="6931"/>
    <cellStyle name="Процентный 4 11 2 3" xfId="2558"/>
    <cellStyle name="Процентный 4 11 3" xfId="1268"/>
    <cellStyle name="Процентный 4 11 3 2" xfId="1937"/>
    <cellStyle name="Процентный 4 11 3 2 2" xfId="6932"/>
    <cellStyle name="Процентный 4 11 3 3" xfId="2854"/>
    <cellStyle name="Процентный 4 11 4" xfId="1269"/>
    <cellStyle name="Процентный 4 11 4 2" xfId="6930"/>
    <cellStyle name="Процентный 4 11 5" xfId="2258"/>
    <cellStyle name="Процентный 4 12" xfId="1270"/>
    <cellStyle name="Процентный 4 12 2" xfId="1271"/>
    <cellStyle name="Процентный 4 12 2 2" xfId="2855"/>
    <cellStyle name="Процентный 4 12 3" xfId="1938"/>
    <cellStyle name="Процентный 4 13" xfId="1272"/>
    <cellStyle name="Процентный 4 14" xfId="1273"/>
    <cellStyle name="Процентный 4 14 2" xfId="6927"/>
    <cellStyle name="Процентный 4 15" xfId="2256"/>
    <cellStyle name="Процентный 4 2" xfId="185"/>
    <cellStyle name="Процентный 4 2 2" xfId="186"/>
    <cellStyle name="Процентный 4 2 2 10" xfId="187"/>
    <cellStyle name="Процентный 4 2 2 10 2" xfId="487"/>
    <cellStyle name="Процентный 4 2 2 10 2 2" xfId="2633"/>
    <cellStyle name="Процентный 4 2 2 10 3" xfId="1939"/>
    <cellStyle name="Процентный 4 2 2 10 3 2" xfId="6935"/>
    <cellStyle name="Процентный 4 2 2 10 4" xfId="2616"/>
    <cellStyle name="Процентный 4 2 2 11" xfId="486"/>
    <cellStyle name="Процентный 4 2 2 11 2" xfId="1274"/>
    <cellStyle name="Процентный 4 2 2 11 2 2" xfId="6936"/>
    <cellStyle name="Процентный 4 2 2 11 3" xfId="2632"/>
    <cellStyle name="Процентный 4 2 2 12" xfId="1275"/>
    <cellStyle name="Процентный 4 2 2 12 2" xfId="1940"/>
    <cellStyle name="Процентный 4 2 2 12 2 2" xfId="6937"/>
    <cellStyle name="Процентный 4 2 2 12 3" xfId="2856"/>
    <cellStyle name="Процентный 4 2 2 13" xfId="1276"/>
    <cellStyle name="Процентный 4 2 2 13 2" xfId="6934"/>
    <cellStyle name="Процентный 4 2 2 14" xfId="2260"/>
    <cellStyle name="Процентный 4 2 2 2" xfId="188"/>
    <cellStyle name="Процентный 4 2 2 2 2" xfId="189"/>
    <cellStyle name="Процентный 4 2 2 2 2 2" xfId="190"/>
    <cellStyle name="Процентный 4 2 2 2 2 2 2" xfId="191"/>
    <cellStyle name="Процентный 4 2 2 2 2 2 2 2" xfId="491"/>
    <cellStyle name="Процентный 4 2 2 2 2 2 2 2 2" xfId="1941"/>
    <cellStyle name="Процентный 4 2 2 2 2 2 2 2 2 2" xfId="6942"/>
    <cellStyle name="Процентный 4 2 2 2 2 2 2 2 3" xfId="2636"/>
    <cellStyle name="Процентный 4 2 2 2 2 2 2 3" xfId="1277"/>
    <cellStyle name="Процентный 4 2 2 2 2 2 2 3 2" xfId="6941"/>
    <cellStyle name="Процентный 4 2 2 2 2 2 2 4" xfId="2561"/>
    <cellStyle name="Процентный 4 2 2 2 2 2 3" xfId="260"/>
    <cellStyle name="Процентный 4 2 2 2 2 2 3 2" xfId="540"/>
    <cellStyle name="Процентный 4 2 2 2 2 2 3 2 2" xfId="1942"/>
    <cellStyle name="Процентный 4 2 2 2 2 2 3 2 2 2" xfId="6944"/>
    <cellStyle name="Процентный 4 2 2 2 2 2 3 2 3" xfId="2646"/>
    <cellStyle name="Процентный 4 2 2 2 2 2 3 3" xfId="1644"/>
    <cellStyle name="Процентный 4 2 2 2 2 2 3 3 2" xfId="6943"/>
    <cellStyle name="Процентный 4 2 2 2 2 2 3 4" xfId="2622"/>
    <cellStyle name="Процентный 4 2 2 2 2 2 4" xfId="490"/>
    <cellStyle name="Процентный 4 2 2 2 2 2 4 2" xfId="1943"/>
    <cellStyle name="Процентный 4 2 2 2 2 2 4 2 2" xfId="6945"/>
    <cellStyle name="Процентный 4 2 2 2 2 2 4 3" xfId="2635"/>
    <cellStyle name="Процентный 4 2 2 2 2 2 5" xfId="1278"/>
    <cellStyle name="Процентный 4 2 2 2 2 2 5 2" xfId="6940"/>
    <cellStyle name="Процентный 4 2 2 2 2 2 6" xfId="2263"/>
    <cellStyle name="Процентный 4 2 2 2 2 3" xfId="344"/>
    <cellStyle name="Процентный 4 2 2 2 2 3 2" xfId="619"/>
    <cellStyle name="Процентный 4 2 2 2 2 3 2 2" xfId="2650"/>
    <cellStyle name="Процентный 4 2 2 2 2 3 3" xfId="1944"/>
    <cellStyle name="Процентный 4 2 2 2 2 3 3 2" xfId="6946"/>
    <cellStyle name="Процентный 4 2 2 2 2 3 4" xfId="2560"/>
    <cellStyle name="Процентный 4 2 2 2 2 4" xfId="489"/>
    <cellStyle name="Процентный 4 2 2 2 2 4 2" xfId="1945"/>
    <cellStyle name="Процентный 4 2 2 2 2 4 2 2" xfId="6947"/>
    <cellStyle name="Процентный 4 2 2 2 2 4 3" xfId="2634"/>
    <cellStyle name="Процентный 4 2 2 2 2 5" xfId="1279"/>
    <cellStyle name="Процентный 4 2 2 2 2 5 2" xfId="6939"/>
    <cellStyle name="Процентный 4 2 2 2 2 6" xfId="2262"/>
    <cellStyle name="Процентный 4 2 2 2 3" xfId="488"/>
    <cellStyle name="Процентный 4 2 2 2 3 2" xfId="1280"/>
    <cellStyle name="Процентный 4 2 2 2 3 2 2" xfId="1281"/>
    <cellStyle name="Процентный 4 2 2 2 3 2 2 2" xfId="1282"/>
    <cellStyle name="Процентный 4 2 2 2 3 2 2 2 2" xfId="1283"/>
    <cellStyle name="Процентный 4 2 2 2 3 2 2 2 2 2" xfId="1948"/>
    <cellStyle name="Процентный 4 2 2 2 3 2 2 2 2 2 2" xfId="6952"/>
    <cellStyle name="Процентный 4 2 2 2 3 2 2 2 2 3" xfId="2859"/>
    <cellStyle name="Процентный 4 2 2 2 3 2 2 2 3" xfId="1947"/>
    <cellStyle name="Процентный 4 2 2 2 3 2 2 2 3 2" xfId="6951"/>
    <cellStyle name="Процентный 4 2 2 2 3 2 2 2 4" xfId="2858"/>
    <cellStyle name="Процентный 4 2 2 2 3 2 2 3" xfId="1284"/>
    <cellStyle name="Процентный 4 2 2 2 3 2 2 3 2" xfId="1285"/>
    <cellStyle name="Процентный 4 2 2 2 3 2 2 3 2 2" xfId="1949"/>
    <cellStyle name="Процентный 4 2 2 2 3 2 2 3 2 2 2" xfId="6954"/>
    <cellStyle name="Процентный 4 2 2 2 3 2 2 3 2 3" xfId="2860"/>
    <cellStyle name="Процентный 4 2 2 2 3 2 2 3 3" xfId="1608"/>
    <cellStyle name="Процентный 4 2 2 2 3 2 2 3 3 2" xfId="6953"/>
    <cellStyle name="Процентный 4 2 2 2 3 2 2 3 4" xfId="1645"/>
    <cellStyle name="Процентный 4 2 2 2 3 2 2 4" xfId="1286"/>
    <cellStyle name="Процентный 4 2 2 2 3 2 2 4 2" xfId="1950"/>
    <cellStyle name="Процентный 4 2 2 2 3 2 2 4 2 2" xfId="6955"/>
    <cellStyle name="Процентный 4 2 2 2 3 2 2 4 3" xfId="2861"/>
    <cellStyle name="Процентный 4 2 2 2 3 2 2 5" xfId="1946"/>
    <cellStyle name="Процентный 4 2 2 2 3 2 2 5 2" xfId="6950"/>
    <cellStyle name="Процентный 4 2 2 2 3 2 2 6" xfId="2857"/>
    <cellStyle name="Процентный 4 2 2 2 3 2 3" xfId="1287"/>
    <cellStyle name="Процентный 4 2 2 2 3 2 3 2" xfId="1951"/>
    <cellStyle name="Процентный 4 2 2 2 3 2 3 2 2" xfId="6956"/>
    <cellStyle name="Процентный 4 2 2 2 3 2 3 3" xfId="2862"/>
    <cellStyle name="Процентный 4 2 2 2 3 2 4" xfId="1288"/>
    <cellStyle name="Процентный 4 2 2 2 3 2 4 2" xfId="6949"/>
    <cellStyle name="Процентный 4 2 2 2 3 2 5" xfId="2265"/>
    <cellStyle name="Процентный 4 2 2 2 3 3" xfId="1289"/>
    <cellStyle name="Процентный 4 2 2 2 3 3 2" xfId="1952"/>
    <cellStyle name="Процентный 4 2 2 2 3 3 2 2" xfId="6957"/>
    <cellStyle name="Процентный 4 2 2 2 3 3 3" xfId="2863"/>
    <cellStyle name="Процентный 4 2 2 2 3 4" xfId="1290"/>
    <cellStyle name="Процентный 4 2 2 2 3 4 2" xfId="6948"/>
    <cellStyle name="Процентный 4 2 2 2 3 5" xfId="2264"/>
    <cellStyle name="Процентный 4 2 2 2 4" xfId="1291"/>
    <cellStyle name="Процентный 4 2 2 2 4 2" xfId="1292"/>
    <cellStyle name="Процентный 4 2 2 2 4 2 2" xfId="6958"/>
    <cellStyle name="Процентный 4 2 2 2 4 3" xfId="2559"/>
    <cellStyle name="Процентный 4 2 2 2 5" xfId="1293"/>
    <cellStyle name="Процентный 4 2 2 2 5 2" xfId="1953"/>
    <cellStyle name="Процентный 4 2 2 2 5 2 2" xfId="6959"/>
    <cellStyle name="Процентный 4 2 2 2 5 3" xfId="2864"/>
    <cellStyle name="Процентный 4 2 2 2 6" xfId="1294"/>
    <cellStyle name="Процентный 4 2 2 2 6 2" xfId="6938"/>
    <cellStyle name="Процентный 4 2 2 2 7" xfId="2261"/>
    <cellStyle name="Процентный 4 2 2 3" xfId="192"/>
    <cellStyle name="Процентный 4 2 2 3 2" xfId="492"/>
    <cellStyle name="Процентный 4 2 2 3 2 2" xfId="1295"/>
    <cellStyle name="Процентный 4 2 2 3 2 2 2" xfId="6961"/>
    <cellStyle name="Процентный 4 2 2 3 2 3" xfId="2562"/>
    <cellStyle name="Процентный 4 2 2 3 3" xfId="1296"/>
    <cellStyle name="Процентный 4 2 2 3 3 2" xfId="1954"/>
    <cellStyle name="Процентный 4 2 2 3 3 2 2" xfId="6962"/>
    <cellStyle name="Процентный 4 2 2 3 3 3" xfId="2865"/>
    <cellStyle name="Процентный 4 2 2 3 4" xfId="1297"/>
    <cellStyle name="Процентный 4 2 2 3 4 2" xfId="6960"/>
    <cellStyle name="Процентный 4 2 2 3 5" xfId="2266"/>
    <cellStyle name="Процентный 4 2 2 4" xfId="193"/>
    <cellStyle name="Процентный 4 2 2 4 2" xfId="493"/>
    <cellStyle name="Процентный 4 2 2 4 2 2" xfId="1298"/>
    <cellStyle name="Процентный 4 2 2 4 2 2 2" xfId="6964"/>
    <cellStyle name="Процентный 4 2 2 4 2 3" xfId="2563"/>
    <cellStyle name="Процентный 4 2 2 4 3" xfId="1299"/>
    <cellStyle name="Процентный 4 2 2 4 3 2" xfId="1955"/>
    <cellStyle name="Процентный 4 2 2 4 3 2 2" xfId="6965"/>
    <cellStyle name="Процентный 4 2 2 4 3 3" xfId="2866"/>
    <cellStyle name="Процентный 4 2 2 4 4" xfId="1300"/>
    <cellStyle name="Процентный 4 2 2 4 4 2" xfId="6963"/>
    <cellStyle name="Процентный 4 2 2 4 5" xfId="2267"/>
    <cellStyle name="Процентный 4 2 2 5" xfId="194"/>
    <cellStyle name="Процентный 4 2 2 5 2" xfId="345"/>
    <cellStyle name="Процентный 4 2 2 5 2 2" xfId="620"/>
    <cellStyle name="Процентный 4 2 2 5 2 2 2" xfId="1301"/>
    <cellStyle name="Процентный 4 2 2 5 2 2 2 2" xfId="6968"/>
    <cellStyle name="Процентный 4 2 2 5 2 2 3" xfId="2611"/>
    <cellStyle name="Процентный 4 2 2 5 2 3" xfId="1302"/>
    <cellStyle name="Процентный 4 2 2 5 2 3 2" xfId="1303"/>
    <cellStyle name="Процентный 4 2 2 5 2 3 2 2" xfId="6969"/>
    <cellStyle name="Процентный 4 2 2 5 2 3 3" xfId="2867"/>
    <cellStyle name="Процентный 4 2 2 5 2 4" xfId="1304"/>
    <cellStyle name="Процентный 4 2 2 5 2 4 2" xfId="6967"/>
    <cellStyle name="Процентный 4 2 2 5 2 5" xfId="2350"/>
    <cellStyle name="Процентный 4 2 2 5 3" xfId="494"/>
    <cellStyle name="Процентный 4 2 2 5 3 2" xfId="1305"/>
    <cellStyle name="Процентный 4 2 2 5 3 2 2" xfId="6970"/>
    <cellStyle name="Процентный 4 2 2 5 3 3" xfId="2456"/>
    <cellStyle name="Процентный 4 2 2 5 4" xfId="1306"/>
    <cellStyle name="Процентный 4 2 2 5 4 2" xfId="1307"/>
    <cellStyle name="Процентный 4 2 2 5 4 2 2" xfId="6971"/>
    <cellStyle name="Процентный 4 2 2 5 4 3" xfId="2868"/>
    <cellStyle name="Процентный 4 2 2 5 5" xfId="1308"/>
    <cellStyle name="Процентный 4 2 2 5 5 2" xfId="1957"/>
    <cellStyle name="Процентный 4 2 2 5 5 2 2" xfId="6972"/>
    <cellStyle name="Процентный 4 2 2 5 5 3" xfId="2869"/>
    <cellStyle name="Процентный 4 2 2 5 6" xfId="1309"/>
    <cellStyle name="Процентный 4 2 2 5 6 2" xfId="1958"/>
    <cellStyle name="Процентный 4 2 2 5 6 2 2" xfId="6973"/>
    <cellStyle name="Процентный 4 2 2 5 6 3" xfId="2870"/>
    <cellStyle name="Процентный 4 2 2 5 7" xfId="1956"/>
    <cellStyle name="Процентный 4 2 2 5 7 2" xfId="6966"/>
    <cellStyle name="Процентный 4 2 2 5 8" xfId="2268"/>
    <cellStyle name="Процентный 4 2 2 6" xfId="195"/>
    <cellStyle name="Процентный 4 2 2 6 2" xfId="495"/>
    <cellStyle name="Процентный 4 2 2 6 2 2" xfId="2637"/>
    <cellStyle name="Процентный 4 2 2 6 3" xfId="1959"/>
    <cellStyle name="Процентный 4 2 2 6 3 2" xfId="6974"/>
    <cellStyle name="Процентный 4 2 2 6 4" xfId="2351"/>
    <cellStyle name="Процентный 4 2 2 7" xfId="196"/>
    <cellStyle name="Процентный 4 2 2 7 2" xfId="496"/>
    <cellStyle name="Процентный 4 2 2 7 2 2" xfId="2638"/>
    <cellStyle name="Процентный 4 2 2 7 3" xfId="1960"/>
    <cellStyle name="Процентный 4 2 2 7 3 2" xfId="6975"/>
    <cellStyle name="Процентный 4 2 2 7 4" xfId="2617"/>
    <cellStyle name="Процентный 4 2 2 8" xfId="197"/>
    <cellStyle name="Процентный 4 2 2 8 2" xfId="497"/>
    <cellStyle name="Процентный 4 2 2 8 2 2" xfId="2639"/>
    <cellStyle name="Процентный 4 2 2 8 3" xfId="1961"/>
    <cellStyle name="Процентный 4 2 2 8 3 2" xfId="6976"/>
    <cellStyle name="Процентный 4 2 2 8 4" xfId="2618"/>
    <cellStyle name="Процентный 4 2 2 9" xfId="198"/>
    <cellStyle name="Процентный 4 2 2 9 2" xfId="498"/>
    <cellStyle name="Процентный 4 2 2 9 2 2" xfId="2640"/>
    <cellStyle name="Процентный 4 2 2 9 3" xfId="1962"/>
    <cellStyle name="Процентный 4 2 2 9 3 2" xfId="6977"/>
    <cellStyle name="Процентный 4 2 2 9 4" xfId="2619"/>
    <cellStyle name="Процентный 4 2 3" xfId="199"/>
    <cellStyle name="Процентный 4 2 3 2" xfId="346"/>
    <cellStyle name="Процентный 4 2 3 2 2" xfId="621"/>
    <cellStyle name="Процентный 4 2 3 2 2 2" xfId="1310"/>
    <cellStyle name="Процентный 4 2 3 2 2 2 2" xfId="1963"/>
    <cellStyle name="Процентный 4 2 3 2 2 2 2 2" xfId="6981"/>
    <cellStyle name="Процентный 4 2 3 2 2 2 3" xfId="2871"/>
    <cellStyle name="Процентный 4 2 3 2 2 3" xfId="1311"/>
    <cellStyle name="Процентный 4 2 3 2 2 3 2" xfId="6980"/>
    <cellStyle name="Процентный 4 2 3 2 2 4" xfId="2565"/>
    <cellStyle name="Процентный 4 2 3 2 3" xfId="1312"/>
    <cellStyle name="Процентный 4 2 3 2 3 2" xfId="1964"/>
    <cellStyle name="Процентный 4 2 3 2 3 2 2" xfId="6982"/>
    <cellStyle name="Процентный 4 2 3 2 3 3" xfId="2872"/>
    <cellStyle name="Процентный 4 2 3 2 4" xfId="1313"/>
    <cellStyle name="Процентный 4 2 3 2 4 2" xfId="6979"/>
    <cellStyle name="Процентный 4 2 3 2 5" xfId="2270"/>
    <cellStyle name="Процентный 4 2 3 3" xfId="499"/>
    <cellStyle name="Процентный 4 2 3 3 2" xfId="1314"/>
    <cellStyle name="Процентный 4 2 3 3 2 2" xfId="6983"/>
    <cellStyle name="Процентный 4 2 3 3 3" xfId="2564"/>
    <cellStyle name="Процентный 4 2 3 4" xfId="1315"/>
    <cellStyle name="Процентный 4 2 3 4 2" xfId="1965"/>
    <cellStyle name="Процентный 4 2 3 4 2 2" xfId="6984"/>
    <cellStyle name="Процентный 4 2 3 4 3" xfId="2873"/>
    <cellStyle name="Процентный 4 2 3 5" xfId="1316"/>
    <cellStyle name="Процентный 4 2 3 5 2" xfId="6978"/>
    <cellStyle name="Процентный 4 2 3 6" xfId="2269"/>
    <cellStyle name="Процентный 4 2 4" xfId="485"/>
    <cellStyle name="Процентный 4 2 4 2" xfId="1317"/>
    <cellStyle name="Процентный 4 2 4 2 2" xfId="2874"/>
    <cellStyle name="Процентный 4 2 4 3" xfId="1966"/>
    <cellStyle name="Процентный 4 2 5" xfId="1318"/>
    <cellStyle name="Процентный 4 2 6" xfId="1319"/>
    <cellStyle name="Процентный 4 2 7" xfId="1320"/>
    <cellStyle name="Процентный 4 2 7 2" xfId="6933"/>
    <cellStyle name="Процентный 4 2 8" xfId="2259"/>
    <cellStyle name="Процентный 4 3" xfId="200"/>
    <cellStyle name="Процентный 4 3 10" xfId="2271"/>
    <cellStyle name="Процентный 4 3 2" xfId="201"/>
    <cellStyle name="Процентный 4 3 2 2" xfId="268"/>
    <cellStyle name="Процентный 4 3 2 2 2" xfId="546"/>
    <cellStyle name="Процентный 4 3 2 2 2 2" xfId="1321"/>
    <cellStyle name="Процентный 4 3 2 2 2 2 2" xfId="6988"/>
    <cellStyle name="Процентный 4 3 2 2 2 3" xfId="2566"/>
    <cellStyle name="Процентный 4 3 2 2 3" xfId="1322"/>
    <cellStyle name="Процентный 4 3 2 2 3 2" xfId="1967"/>
    <cellStyle name="Процентный 4 3 2 2 3 2 2" xfId="6989"/>
    <cellStyle name="Процентный 4 3 2 2 3 3" xfId="2875"/>
    <cellStyle name="Процентный 4 3 2 2 4" xfId="1323"/>
    <cellStyle name="Процентный 4 3 2 2 4 2" xfId="6987"/>
    <cellStyle name="Процентный 4 3 2 2 5" xfId="2273"/>
    <cellStyle name="Процентный 4 3 2 3" xfId="501"/>
    <cellStyle name="Процентный 4 3 2 3 2" xfId="1324"/>
    <cellStyle name="Процентный 4 3 2 3 2 2" xfId="6990"/>
    <cellStyle name="Процентный 4 3 2 3 3" xfId="2449"/>
    <cellStyle name="Процентный 4 3 2 4" xfId="1325"/>
    <cellStyle name="Процентный 4 3 2 4 2" xfId="1968"/>
    <cellStyle name="Процентный 4 3 2 4 2 2" xfId="6991"/>
    <cellStyle name="Процентный 4 3 2 4 3" xfId="2876"/>
    <cellStyle name="Процентный 4 3 2 5" xfId="1326"/>
    <cellStyle name="Процентный 4 3 2 5 2" xfId="6986"/>
    <cellStyle name="Процентный 4 3 2 6" xfId="2272"/>
    <cellStyle name="Процентный 4 3 3" xfId="347"/>
    <cellStyle name="Процентный 4 3 3 2" xfId="383"/>
    <cellStyle name="Процентный 4 3 3 2 2" xfId="658"/>
    <cellStyle name="Процентный 4 3 3 2 2 2" xfId="1327"/>
    <cellStyle name="Процентный 4 3 3 2 2 2 2" xfId="6994"/>
    <cellStyle name="Процентный 4 3 3 2 2 3" xfId="2568"/>
    <cellStyle name="Процентный 4 3 3 2 3" xfId="1328"/>
    <cellStyle name="Процентный 4 3 3 2 3 2" xfId="1969"/>
    <cellStyle name="Процентный 4 3 3 2 3 2 2" xfId="6995"/>
    <cellStyle name="Процентный 4 3 3 2 3 3" xfId="2877"/>
    <cellStyle name="Процентный 4 3 3 2 4" xfId="1329"/>
    <cellStyle name="Процентный 4 3 3 2 4 2" xfId="6993"/>
    <cellStyle name="Процентный 4 3 3 2 5" xfId="2274"/>
    <cellStyle name="Процентный 4 3 3 3" xfId="622"/>
    <cellStyle name="Процентный 4 3 3 3 2" xfId="1330"/>
    <cellStyle name="Процентный 4 3 3 3 2 2" xfId="6996"/>
    <cellStyle name="Процентный 4 3 3 3 3" xfId="2567"/>
    <cellStyle name="Процентный 4 3 3 4" xfId="1331"/>
    <cellStyle name="Процентный 4 3 3 4 2" xfId="1970"/>
    <cellStyle name="Процентный 4 3 3 4 2 2" xfId="6997"/>
    <cellStyle name="Процентный 4 3 3 4 3" xfId="2878"/>
    <cellStyle name="Процентный 4 3 3 5" xfId="1332"/>
    <cellStyle name="Процентный 4 3 3 5 2" xfId="6992"/>
    <cellStyle name="Процентный 4 3 3 6" xfId="1683"/>
    <cellStyle name="Процентный 4 3 4" xfId="348"/>
    <cellStyle name="Процентный 4 3 4 2" xfId="623"/>
    <cellStyle name="Процентный 4 3 4 2 2" xfId="1333"/>
    <cellStyle name="Процентный 4 3 4 2 2 2" xfId="6999"/>
    <cellStyle name="Процентный 4 3 4 2 3" xfId="2569"/>
    <cellStyle name="Процентный 4 3 4 3" xfId="1334"/>
    <cellStyle name="Процентный 4 3 4 3 2" xfId="1971"/>
    <cellStyle name="Процентный 4 3 4 3 2 2" xfId="7000"/>
    <cellStyle name="Процентный 4 3 4 3 3" xfId="2879"/>
    <cellStyle name="Процентный 4 3 4 4" xfId="1335"/>
    <cellStyle name="Процентный 4 3 4 4 2" xfId="6998"/>
    <cellStyle name="Процентный 4 3 4 5" xfId="2275"/>
    <cellStyle name="Процентный 4 3 5" xfId="349"/>
    <cellStyle name="Процентный 4 3 5 2" xfId="624"/>
    <cellStyle name="Процентный 4 3 5 2 2" xfId="1336"/>
    <cellStyle name="Процентный 4 3 5 2 2 2" xfId="7002"/>
    <cellStyle name="Процентный 4 3 5 2 3" xfId="2570"/>
    <cellStyle name="Процентный 4 3 5 3" xfId="1337"/>
    <cellStyle name="Процентный 4 3 5 3 2" xfId="1972"/>
    <cellStyle name="Процентный 4 3 5 3 2 2" xfId="7003"/>
    <cellStyle name="Процентный 4 3 5 3 3" xfId="2880"/>
    <cellStyle name="Процентный 4 3 5 4" xfId="1338"/>
    <cellStyle name="Процентный 4 3 5 4 2" xfId="7001"/>
    <cellStyle name="Процентный 4 3 5 5" xfId="2276"/>
    <cellStyle name="Процентный 4 3 6" xfId="500"/>
    <cellStyle name="Процентный 4 3 6 2" xfId="1339"/>
    <cellStyle name="Процентный 4 3 6 2 2" xfId="2881"/>
    <cellStyle name="Процентный 4 3 6 3" xfId="1973"/>
    <cellStyle name="Процентный 4 3 7" xfId="1340"/>
    <cellStyle name="Процентный 4 3 8" xfId="1341"/>
    <cellStyle name="Процентный 4 3 9" xfId="1342"/>
    <cellStyle name="Процентный 4 3 9 2" xfId="6985"/>
    <cellStyle name="Процентный 4 4" xfId="202"/>
    <cellStyle name="Процентный 4 4 2" xfId="203"/>
    <cellStyle name="Процентный 4 4 2 2" xfId="204"/>
    <cellStyle name="Процентный 4 4 2 2 2" xfId="205"/>
    <cellStyle name="Процентный 4 4 2 2 2 2" xfId="505"/>
    <cellStyle name="Процентный 4 4 2 2 2 2 2" xfId="1343"/>
    <cellStyle name="Процентный 4 4 2 2 2 2 2 2" xfId="1344"/>
    <cellStyle name="Процентный 4 4 2 2 2 2 2 2 2" xfId="1974"/>
    <cellStyle name="Процентный 4 4 2 2 2 2 2 2 2 2" xfId="7009"/>
    <cellStyle name="Процентный 4 4 2 2 2 2 2 2 3" xfId="2882"/>
    <cellStyle name="Процентный 4 4 2 2 2 2 2 3" xfId="1345"/>
    <cellStyle name="Процентный 4 4 2 2 2 2 2 3 2" xfId="1612"/>
    <cellStyle name="Процентный 4 4 2 2 2 2 2 3 2 2" xfId="7010"/>
    <cellStyle name="Процентный 4 4 2 2 2 2 2 3 3" xfId="2883"/>
    <cellStyle name="Процентный 4 4 2 2 2 2 2 4" xfId="1346"/>
    <cellStyle name="Процентный 4 4 2 2 2 2 2 4 2" xfId="7008"/>
    <cellStyle name="Процентный 4 4 2 2 2 2 2 5" xfId="2281"/>
    <cellStyle name="Процентный 4 4 2 2 2 2 3" xfId="1347"/>
    <cellStyle name="Процентный 4 4 2 2 2 2 3 2" xfId="1975"/>
    <cellStyle name="Процентный 4 4 2 2 2 2 3 2 2" xfId="7011"/>
    <cellStyle name="Процентный 4 4 2 2 2 2 3 3" xfId="2884"/>
    <cellStyle name="Процентный 4 4 2 2 2 2 4" xfId="1348"/>
    <cellStyle name="Процентный 4 4 2 2 2 2 4 2" xfId="7007"/>
    <cellStyle name="Процентный 4 4 2 2 2 2 5" xfId="2280"/>
    <cellStyle name="Процентный 4 4 2 2 2 3" xfId="1349"/>
    <cellStyle name="Процентный 4 4 2 2 2 3 2" xfId="1350"/>
    <cellStyle name="Процентный 4 4 2 2 2 3 2 2" xfId="1351"/>
    <cellStyle name="Процентный 4 4 2 2 2 3 2 2 2" xfId="1352"/>
    <cellStyle name="Процентный 4 4 2 2 2 3 2 2 2 2" xfId="1353"/>
    <cellStyle name="Процентный 4 4 2 2 2 3 2 2 2 2 2" xfId="1978"/>
    <cellStyle name="Процентный 4 4 2 2 2 3 2 2 2 2 2 2" xfId="7016"/>
    <cellStyle name="Процентный 4 4 2 2 2 3 2 2 2 2 3" xfId="2887"/>
    <cellStyle name="Процентный 4 4 2 2 2 3 2 2 2 3" xfId="1609"/>
    <cellStyle name="Процентный 4 4 2 2 2 3 2 2 2 3 2" xfId="7015"/>
    <cellStyle name="Процентный 4 4 2 2 2 3 2 2 2 4" xfId="1613"/>
    <cellStyle name="Процентный 4 4 2 2 2 3 2 2 2 5" xfId="1646"/>
    <cellStyle name="Процентный 4 4 2 2 2 3 2 2 2 5 2" xfId="1647"/>
    <cellStyle name="Процентный 4 4 2 2 2 3 2 2 2 5 2 2" xfId="1648"/>
    <cellStyle name="Процентный 4 4 2 2 2 3 2 2 2 5 2 2 2" xfId="1649"/>
    <cellStyle name="Процентный 4 4 2 2 2 3 2 2 2 5 2 2 2 3 2 2 2 8" xfId="1693"/>
    <cellStyle name="Процентный 4 4 2 2 2 3 2 2 2 6" xfId="1650"/>
    <cellStyle name="Процентный 4 4 2 2 2 3 2 2 3" xfId="1354"/>
    <cellStyle name="Процентный 4 4 2 2 2 3 2 2 3 2" xfId="1979"/>
    <cellStyle name="Процентный 4 4 2 2 2 3 2 2 3 2 2" xfId="7017"/>
    <cellStyle name="Процентный 4 4 2 2 2 3 2 2 3 3" xfId="2888"/>
    <cellStyle name="Процентный 4 4 2 2 2 3 2 2 4" xfId="1977"/>
    <cellStyle name="Процентный 4 4 2 2 2 3 2 2 4 2" xfId="7014"/>
    <cellStyle name="Процентный 4 4 2 2 2 3 2 2 5" xfId="2886"/>
    <cellStyle name="Процентный 4 4 2 2 2 3 2 3" xfId="1355"/>
    <cellStyle name="Процентный 4 4 2 2 2 3 2 3 2" xfId="1980"/>
    <cellStyle name="Процентный 4 4 2 2 2 3 2 3 2 2" xfId="7018"/>
    <cellStyle name="Процентный 4 4 2 2 2 3 2 3 3" xfId="2889"/>
    <cellStyle name="Процентный 4 4 2 2 2 3 2 4" xfId="1976"/>
    <cellStyle name="Процентный 4 4 2 2 2 3 2 4 2" xfId="7013"/>
    <cellStyle name="Процентный 4 4 2 2 2 3 2 5" xfId="2885"/>
    <cellStyle name="Процентный 4 4 2 2 2 3 3" xfId="1356"/>
    <cellStyle name="Процентный 4 4 2 2 2 3 3 2" xfId="1981"/>
    <cellStyle name="Процентный 4 4 2 2 2 3 3 2 2" xfId="7019"/>
    <cellStyle name="Процентный 4 4 2 2 2 3 3 3" xfId="2890"/>
    <cellStyle name="Процентный 4 4 2 2 2 3 4" xfId="1357"/>
    <cellStyle name="Процентный 4 4 2 2 2 3 4 2" xfId="7012"/>
    <cellStyle name="Процентный 4 4 2 2 2 3 5" xfId="2282"/>
    <cellStyle name="Процентный 4 4 2 2 2 4" xfId="1358"/>
    <cellStyle name="Процентный 4 4 2 2 2 4 2" xfId="1359"/>
    <cellStyle name="Процентный 4 4 2 2 2 4 2 2" xfId="7020"/>
    <cellStyle name="Процентный 4 4 2 2 2 4 3" xfId="2573"/>
    <cellStyle name="Процентный 4 4 2 2 2 5" xfId="1360"/>
    <cellStyle name="Процентный 4 4 2 2 2 5 2" xfId="1982"/>
    <cellStyle name="Процентный 4 4 2 2 2 5 2 2" xfId="7021"/>
    <cellStyle name="Процентный 4 4 2 2 2 5 3" xfId="2891"/>
    <cellStyle name="Процентный 4 4 2 2 2 6" xfId="1361"/>
    <cellStyle name="Процентный 4 4 2 2 2 6 2" xfId="7006"/>
    <cellStyle name="Процентный 4 4 2 2 2 7" xfId="2279"/>
    <cellStyle name="Процентный 4 4 2 2 3" xfId="504"/>
    <cellStyle name="Процентный 4 4 2 2 3 2" xfId="1362"/>
    <cellStyle name="Процентный 4 4 2 2 3 2 2" xfId="7022"/>
    <cellStyle name="Процентный 4 4 2 2 3 3" xfId="2572"/>
    <cellStyle name="Процентный 4 4 2 2 4" xfId="1363"/>
    <cellStyle name="Процентный 4 4 2 2 4 2" xfId="1983"/>
    <cellStyle name="Процентный 4 4 2 2 4 2 2" xfId="7023"/>
    <cellStyle name="Процентный 4 4 2 2 4 3" xfId="2892"/>
    <cellStyle name="Процентный 4 4 2 2 5" xfId="1364"/>
    <cellStyle name="Процентный 4 4 2 2 5 2" xfId="7005"/>
    <cellStyle name="Процентный 4 4 2 2 6" xfId="2278"/>
    <cellStyle name="Процентный 4 4 2 3" xfId="206"/>
    <cellStyle name="Процентный 4 4 2 3 2" xfId="350"/>
    <cellStyle name="Процентный 4 4 2 3 2 2" xfId="625"/>
    <cellStyle name="Процентный 4 4 2 3 2 2 2" xfId="1365"/>
    <cellStyle name="Процентный 4 4 2 3 2 2 2 2" xfId="7026"/>
    <cellStyle name="Процентный 4 4 2 3 2 2 3" xfId="2575"/>
    <cellStyle name="Процентный 4 4 2 3 2 3" xfId="1366"/>
    <cellStyle name="Процентный 4 4 2 3 2 3 2" xfId="1984"/>
    <cellStyle name="Процентный 4 4 2 3 2 3 2 2" xfId="7027"/>
    <cellStyle name="Процентный 4 4 2 3 2 3 3" xfId="2893"/>
    <cellStyle name="Процентный 4 4 2 3 2 4" xfId="1367"/>
    <cellStyle name="Процентный 4 4 2 3 2 4 2" xfId="7025"/>
    <cellStyle name="Процентный 4 4 2 3 2 5" xfId="2284"/>
    <cellStyle name="Процентный 4 4 2 3 3" xfId="506"/>
    <cellStyle name="Процентный 4 4 2 3 3 2" xfId="1368"/>
    <cellStyle name="Процентный 4 4 2 3 3 2 2" xfId="7028"/>
    <cellStyle name="Процентный 4 4 2 3 3 3" xfId="2574"/>
    <cellStyle name="Процентный 4 4 2 3 4" xfId="1369"/>
    <cellStyle name="Процентный 4 4 2 3 4 2" xfId="1985"/>
    <cellStyle name="Процентный 4 4 2 3 4 2 2" xfId="7029"/>
    <cellStyle name="Процентный 4 4 2 3 4 3" xfId="2894"/>
    <cellStyle name="Процентный 4 4 2 3 5" xfId="1370"/>
    <cellStyle name="Процентный 4 4 2 3 5 2" xfId="7024"/>
    <cellStyle name="Процентный 4 4 2 3 6" xfId="2283"/>
    <cellStyle name="Процентный 4 4 2 4" xfId="503"/>
    <cellStyle name="Процентный 4 4 2 4 2" xfId="1371"/>
    <cellStyle name="Процентный 4 4 2 4 2 2" xfId="7030"/>
    <cellStyle name="Процентный 4 4 2 4 3" xfId="2571"/>
    <cellStyle name="Процентный 4 4 2 5" xfId="1372"/>
    <cellStyle name="Процентный 4 4 2 5 2" xfId="1986"/>
    <cellStyle name="Процентный 4 4 2 5 2 2" xfId="7031"/>
    <cellStyle name="Процентный 4 4 2 5 3" xfId="2895"/>
    <cellStyle name="Процентный 4 4 2 6" xfId="1373"/>
    <cellStyle name="Процентный 4 4 2 6 2" xfId="1651"/>
    <cellStyle name="Процентный 4 4 2 6 3" xfId="1652"/>
    <cellStyle name="Процентный 4 4 2 6 3 2 2" xfId="1699"/>
    <cellStyle name="Процентный 4 4 2 7" xfId="1653"/>
    <cellStyle name="Процентный 4 4 3" xfId="502"/>
    <cellStyle name="Процентный 4 4 3 2" xfId="1374"/>
    <cellStyle name="Процентный 4 4 3 2 2" xfId="7032"/>
    <cellStyle name="Процентный 4 4 3 3" xfId="2443"/>
    <cellStyle name="Процентный 4 4 4" xfId="1375"/>
    <cellStyle name="Процентный 4 4 4 2" xfId="1987"/>
    <cellStyle name="Процентный 4 4 4 2 2" xfId="7033"/>
    <cellStyle name="Процентный 4 4 4 3" xfId="2896"/>
    <cellStyle name="Процентный 4 4 5" xfId="1376"/>
    <cellStyle name="Процентный 4 4 5 2" xfId="7004"/>
    <cellStyle name="Процентный 4 4 6" xfId="2277"/>
    <cellStyle name="Процентный 4 5" xfId="207"/>
    <cellStyle name="Процентный 4 5 2" xfId="208"/>
    <cellStyle name="Процентный 4 5 2 2" xfId="508"/>
    <cellStyle name="Процентный 4 5 2 2 2" xfId="1377"/>
    <cellStyle name="Процентный 4 5 2 2 2 2" xfId="7036"/>
    <cellStyle name="Процентный 4 5 2 2 3" xfId="2447"/>
    <cellStyle name="Процентный 4 5 2 3" xfId="1378"/>
    <cellStyle name="Процентный 4 5 2 3 2" xfId="1988"/>
    <cellStyle name="Процентный 4 5 2 3 2 2" xfId="7037"/>
    <cellStyle name="Процентный 4 5 2 3 3" xfId="2897"/>
    <cellStyle name="Процентный 4 5 2 4" xfId="1379"/>
    <cellStyle name="Процентный 4 5 2 4 2" xfId="7035"/>
    <cellStyle name="Процентный 4 5 2 5" xfId="2286"/>
    <cellStyle name="Процентный 4 5 3" xfId="209"/>
    <cellStyle name="Процентный 4 5 3 2" xfId="509"/>
    <cellStyle name="Процентный 4 5 3 2 2" xfId="2642"/>
    <cellStyle name="Процентный 4 5 3 3" xfId="1989"/>
    <cellStyle name="Процентный 4 5 3 3 2" xfId="7038"/>
    <cellStyle name="Процентный 4 5 3 4" xfId="2446"/>
    <cellStyle name="Процентный 4 5 4" xfId="507"/>
    <cellStyle name="Процентный 4 5 4 2" xfId="1380"/>
    <cellStyle name="Процентный 4 5 4 2 2" xfId="7039"/>
    <cellStyle name="Процентный 4 5 4 3" xfId="2641"/>
    <cellStyle name="Процентный 4 5 5" xfId="1381"/>
    <cellStyle name="Процентный 4 5 5 2" xfId="1990"/>
    <cellStyle name="Процентный 4 5 5 2 2" xfId="7040"/>
    <cellStyle name="Процентный 4 5 5 3" xfId="2898"/>
    <cellStyle name="Процентный 4 5 6" xfId="1382"/>
    <cellStyle name="Процентный 4 5 6 2" xfId="1991"/>
    <cellStyle name="Процентный 4 5 6 2 2" xfId="7041"/>
    <cellStyle name="Процентный 4 5 6 3" xfId="2899"/>
    <cellStyle name="Процентный 4 5 7" xfId="1383"/>
    <cellStyle name="Процентный 4 5 7 2" xfId="7034"/>
    <cellStyle name="Процентный 4 5 8" xfId="2285"/>
    <cellStyle name="Процентный 4 6" xfId="210"/>
    <cellStyle name="Процентный 4 6 2" xfId="351"/>
    <cellStyle name="Процентный 4 6 2 2" xfId="384"/>
    <cellStyle name="Процентный 4 6 2 2 2" xfId="659"/>
    <cellStyle name="Процентный 4 6 2 2 2 2" xfId="1384"/>
    <cellStyle name="Процентный 4 6 2 2 2 2 2" xfId="1385"/>
    <cellStyle name="Процентный 4 6 2 2 2 2 2 2" xfId="1992"/>
    <cellStyle name="Процентный 4 6 2 2 2 2 2 2 2" xfId="7047"/>
    <cellStyle name="Процентный 4 6 2 2 2 2 2 3" xfId="2900"/>
    <cellStyle name="Процентный 4 6 2 2 2 2 3" xfId="1610"/>
    <cellStyle name="Процентный 4 6 2 2 2 2 3 2" xfId="7046"/>
    <cellStyle name="Процентный 4 6 2 2 2 2 4" xfId="1654"/>
    <cellStyle name="Процентный 4 6 2 2 2 3" xfId="1386"/>
    <cellStyle name="Процентный 4 6 2 2 2 3 2" xfId="1387"/>
    <cellStyle name="Процентный 4 6 2 2 2 3 2 2" xfId="1993"/>
    <cellStyle name="Процентный 4 6 2 2 2 3 2 2 2" xfId="7049"/>
    <cellStyle name="Процентный 4 6 2 2 2 3 2 3" xfId="2902"/>
    <cellStyle name="Процентный 4 6 2 2 2 3 3" xfId="1616"/>
    <cellStyle name="Процентный 4 6 2 2 2 3 3 2" xfId="7048"/>
    <cellStyle name="Процентный 4 6 2 2 2 3 3 4" xfId="1667"/>
    <cellStyle name="Процентный 4 6 2 2 2 3 3 4 2" xfId="1668"/>
    <cellStyle name="Процентный 4 6 2 2 2 3 3 4 2 2" xfId="1669"/>
    <cellStyle name="Процентный 4 6 2 2 2 3 3 4 4" xfId="1680"/>
    <cellStyle name="Процентный 4 6 2 2 2 3 3 4 4 2" xfId="1689"/>
    <cellStyle name="Процентный 4 6 2 2 2 3 3 4 4 3" xfId="1688"/>
    <cellStyle name="Процентный 4 6 2 2 2 3 4" xfId="2901"/>
    <cellStyle name="Процентный 4 6 2 2 2 4" xfId="1388"/>
    <cellStyle name="Процентный 4 6 2 2 2 4 2" xfId="1994"/>
    <cellStyle name="Процентный 4 6 2 2 2 4 2 2" xfId="7050"/>
    <cellStyle name="Процентный 4 6 2 2 2 4 3" xfId="2903"/>
    <cellStyle name="Процентный 4 6 2 2 2 5" xfId="1389"/>
    <cellStyle name="Процентный 4 6 2 2 2 5 2" xfId="7045"/>
    <cellStyle name="Процентный 4 6 2 2 2 6" xfId="2290"/>
    <cellStyle name="Процентный 4 6 2 2 3" xfId="1390"/>
    <cellStyle name="Процентный 4 6 2 2 3 2" xfId="1391"/>
    <cellStyle name="Процентный 4 6 2 2 3 2 2" xfId="7051"/>
    <cellStyle name="Процентный 4 6 2 2 3 3" xfId="2577"/>
    <cellStyle name="Процентный 4 6 2 2 4" xfId="1392"/>
    <cellStyle name="Процентный 4 6 2 2 4 2" xfId="1995"/>
    <cellStyle name="Процентный 4 6 2 2 4 2 2" xfId="7052"/>
    <cellStyle name="Процентный 4 6 2 2 4 3" xfId="2904"/>
    <cellStyle name="Процентный 4 6 2 2 5" xfId="1393"/>
    <cellStyle name="Процентный 4 6 2 2 5 2" xfId="7044"/>
    <cellStyle name="Процентный 4 6 2 2 6" xfId="2289"/>
    <cellStyle name="Процентный 4 6 2 3" xfId="626"/>
    <cellStyle name="Процентный 4 6 2 3 2" xfId="1394"/>
    <cellStyle name="Процентный 4 6 2 3 2 2" xfId="7053"/>
    <cellStyle name="Процентный 4 6 2 3 3" xfId="2576"/>
    <cellStyle name="Процентный 4 6 2 4" xfId="1395"/>
    <cellStyle name="Процентный 4 6 2 4 2" xfId="1996"/>
    <cellStyle name="Процентный 4 6 2 4 2 2" xfId="7054"/>
    <cellStyle name="Процентный 4 6 2 4 3" xfId="2905"/>
    <cellStyle name="Процентный 4 6 2 5" xfId="1396"/>
    <cellStyle name="Процентный 4 6 2 5 2" xfId="7043"/>
    <cellStyle name="Процентный 4 6 2 6" xfId="2288"/>
    <cellStyle name="Процентный 4 6 3" xfId="1397"/>
    <cellStyle name="Процентный 4 6 3 2" xfId="1398"/>
    <cellStyle name="Процентный 4 6 3 2 2" xfId="7055"/>
    <cellStyle name="Процентный 4 6 3 3" xfId="2453"/>
    <cellStyle name="Процентный 4 6 4" xfId="1399"/>
    <cellStyle name="Процентный 4 6 5" xfId="1400"/>
    <cellStyle name="Процентный 4 6 5 2" xfId="7042"/>
    <cellStyle name="Процентный 4 6 6" xfId="2287"/>
    <cellStyle name="Процентный 4 7" xfId="211"/>
    <cellStyle name="Процентный 4 7 2" xfId="385"/>
    <cellStyle name="Процентный 4 7 2 2" xfId="660"/>
    <cellStyle name="Процентный 4 7 2 2 2" xfId="1401"/>
    <cellStyle name="Процентный 4 7 2 2 2 2" xfId="7058"/>
    <cellStyle name="Процентный 4 7 2 2 3" xfId="2578"/>
    <cellStyle name="Процентный 4 7 2 3" xfId="1402"/>
    <cellStyle name="Процентный 4 7 2 3 2" xfId="1997"/>
    <cellStyle name="Процентный 4 7 2 3 2 2" xfId="7059"/>
    <cellStyle name="Процентный 4 7 2 3 3" xfId="2906"/>
    <cellStyle name="Процентный 4 7 2 4" xfId="1403"/>
    <cellStyle name="Процентный 4 7 2 4 2" xfId="7057"/>
    <cellStyle name="Процентный 4 7 2 5" xfId="2292"/>
    <cellStyle name="Процентный 4 7 3" xfId="1404"/>
    <cellStyle name="Процентный 4 7 3 2" xfId="1405"/>
    <cellStyle name="Процентный 4 7 3 2 2" xfId="1998"/>
    <cellStyle name="Процентный 4 7 3 2 2 2" xfId="7061"/>
    <cellStyle name="Процентный 4 7 3 2 3" xfId="2907"/>
    <cellStyle name="Процентный 4 7 3 3" xfId="1406"/>
    <cellStyle name="Процентный 4 7 3 3 2" xfId="7060"/>
    <cellStyle name="Процентный 4 7 3 4" xfId="2454"/>
    <cellStyle name="Процентный 4 7 4" xfId="1407"/>
    <cellStyle name="Процентный 4 7 4 2" xfId="1408"/>
    <cellStyle name="Процентный 4 7 4 2 2" xfId="1999"/>
    <cellStyle name="Процентный 4 7 4 2 2 2" xfId="7062"/>
    <cellStyle name="Процентный 4 7 4 2 3" xfId="2908"/>
    <cellStyle name="Процентный 4 7 4 3" xfId="1615"/>
    <cellStyle name="Процентный 4 7 4 3 2" xfId="1622"/>
    <cellStyle name="Процентный 4 7 4 4" xfId="1617"/>
    <cellStyle name="Процентный 4 7 4 4 2" xfId="1655"/>
    <cellStyle name="Процентный 4 7 4 5" xfId="1656"/>
    <cellStyle name="Процентный 4 7 4 6" xfId="1657"/>
    <cellStyle name="Процентный 4 7 5" xfId="1409"/>
    <cellStyle name="Процентный 4 7 5 2" xfId="2000"/>
    <cellStyle name="Процентный 4 7 5 2 2" xfId="7063"/>
    <cellStyle name="Процентный 4 7 5 3" xfId="2909"/>
    <cellStyle name="Процентный 4 7 6" xfId="1410"/>
    <cellStyle name="Процентный 4 7 6 2" xfId="7056"/>
    <cellStyle name="Процентный 4 7 7" xfId="2291"/>
    <cellStyle name="Процентный 4 8" xfId="212"/>
    <cellStyle name="Процентный 4 8 2" xfId="1411"/>
    <cellStyle name="Процентный 4 8 2 2" xfId="1412"/>
    <cellStyle name="Процентный 4 8 2 2 2" xfId="7065"/>
    <cellStyle name="Процентный 4 8 2 3" xfId="2579"/>
    <cellStyle name="Процентный 4 8 3" xfId="1413"/>
    <cellStyle name="Процентный 4 8 3 2" xfId="6541"/>
    <cellStyle name="Процентный 4 8 4" xfId="1414"/>
    <cellStyle name="Процентный 4 8 4 2" xfId="7064"/>
    <cellStyle name="Процентный 4 8 5" xfId="2293"/>
    <cellStyle name="Процентный 4 9" xfId="213"/>
    <cellStyle name="Процентный 4 9 2" xfId="1415"/>
    <cellStyle name="Процентный 4 9 2 2" xfId="1416"/>
    <cellStyle name="Процентный 4 9 2 2 2" xfId="7067"/>
    <cellStyle name="Процентный 4 9 2 3" xfId="2580"/>
    <cellStyle name="Процентный 4 9 3" xfId="1417"/>
    <cellStyle name="Процентный 4 9 4" xfId="1418"/>
    <cellStyle name="Процентный 4 9 4 2" xfId="7066"/>
    <cellStyle name="Процентный 4 9 5" xfId="2294"/>
    <cellStyle name="Процентный 5" xfId="214"/>
    <cellStyle name="Процентный 5 10" xfId="1419"/>
    <cellStyle name="Процентный 5 10 2" xfId="1420"/>
    <cellStyle name="Процентный 5 10 2 2" xfId="7069"/>
    <cellStyle name="Процентный 5 10 3" xfId="2910"/>
    <cellStyle name="Процентный 5 11" xfId="1421"/>
    <cellStyle name="Процентный 5 12" xfId="1422"/>
    <cellStyle name="Процентный 5 12 2" xfId="7068"/>
    <cellStyle name="Процентный 5 13" xfId="2295"/>
    <cellStyle name="Процентный 5 2" xfId="215"/>
    <cellStyle name="Процентный 5 2 2" xfId="216"/>
    <cellStyle name="Процентный 5 2 2 2" xfId="352"/>
    <cellStyle name="Процентный 5 2 2 2 2" xfId="627"/>
    <cellStyle name="Процентный 5 2 2 2 2 2" xfId="1423"/>
    <cellStyle name="Процентный 5 2 2 2 2 2 2" xfId="7073"/>
    <cellStyle name="Процентный 5 2 2 2 2 3" xfId="2581"/>
    <cellStyle name="Процентный 5 2 2 2 3" xfId="1424"/>
    <cellStyle name="Процентный 5 2 2 2 3 2" xfId="2001"/>
    <cellStyle name="Процентный 5 2 2 2 3 2 2" xfId="7074"/>
    <cellStyle name="Процентный 5 2 2 2 3 3" xfId="2911"/>
    <cellStyle name="Процентный 5 2 2 2 4" xfId="1425"/>
    <cellStyle name="Процентный 5 2 2 2 4 2" xfId="7072"/>
    <cellStyle name="Процентный 5 2 2 2 5" xfId="2298"/>
    <cellStyle name="Процентный 5 2 2 3" xfId="511"/>
    <cellStyle name="Процентный 5 2 2 3 2" xfId="1426"/>
    <cellStyle name="Процентный 5 2 2 3 2 2" xfId="7075"/>
    <cellStyle name="Процентный 5 2 2 3 3" xfId="2421"/>
    <cellStyle name="Процентный 5 2 2 4" xfId="1427"/>
    <cellStyle name="Процентный 5 2 2 4 2" xfId="2002"/>
    <cellStyle name="Процентный 5 2 2 4 2 2" xfId="7076"/>
    <cellStyle name="Процентный 5 2 2 4 3" xfId="2912"/>
    <cellStyle name="Процентный 5 2 2 5" xfId="1428"/>
    <cellStyle name="Процентный 5 2 2 5 2" xfId="7071"/>
    <cellStyle name="Процентный 5 2 2 6" xfId="2297"/>
    <cellStyle name="Процентный 5 2 3" xfId="353"/>
    <cellStyle name="Процентный 5 2 3 2" xfId="628"/>
    <cellStyle name="Процентный 5 2 3 2 2" xfId="1429"/>
    <cellStyle name="Процентный 5 2 3 2 2 2" xfId="7078"/>
    <cellStyle name="Процентный 5 2 3 2 3" xfId="2582"/>
    <cellStyle name="Процентный 5 2 3 3" xfId="1430"/>
    <cellStyle name="Процентный 5 2 3 3 2" xfId="2003"/>
    <cellStyle name="Процентный 5 2 3 3 2 2" xfId="7079"/>
    <cellStyle name="Процентный 5 2 3 3 3" xfId="2913"/>
    <cellStyle name="Процентный 5 2 3 4" xfId="1431"/>
    <cellStyle name="Процентный 5 2 3 4 2" xfId="7077"/>
    <cellStyle name="Процентный 5 2 3 5" xfId="2299"/>
    <cellStyle name="Процентный 5 2 4" xfId="510"/>
    <cellStyle name="Процентный 5 2 4 2" xfId="1432"/>
    <cellStyle name="Процентный 5 2 4 2 2" xfId="7080"/>
    <cellStyle name="Процентный 5 2 4 3" xfId="2420"/>
    <cellStyle name="Процентный 5 2 5" xfId="1433"/>
    <cellStyle name="Процентный 5 2 5 2" xfId="2004"/>
    <cellStyle name="Процентный 5 2 5 2 2" xfId="7081"/>
    <cellStyle name="Процентный 5 2 5 3" xfId="2914"/>
    <cellStyle name="Процентный 5 2 6" xfId="1434"/>
    <cellStyle name="Процентный 5 2 6 2" xfId="7070"/>
    <cellStyle name="Процентный 5 2 7" xfId="2296"/>
    <cellStyle name="Процентный 5 3" xfId="217"/>
    <cellStyle name="Процентный 5 3 2" xfId="218"/>
    <cellStyle name="Процентный 5 3 2 2" xfId="354"/>
    <cellStyle name="Процентный 5 3 2 2 2" xfId="629"/>
    <cellStyle name="Процентный 5 3 2 2 2 2" xfId="1435"/>
    <cellStyle name="Процентный 5 3 2 2 2 2 2" xfId="7085"/>
    <cellStyle name="Процентный 5 3 2 2 2 3" xfId="2583"/>
    <cellStyle name="Процентный 5 3 2 2 3" xfId="1436"/>
    <cellStyle name="Процентный 5 3 2 2 3 2" xfId="2005"/>
    <cellStyle name="Процентный 5 3 2 2 3 2 2" xfId="7086"/>
    <cellStyle name="Процентный 5 3 2 2 3 3" xfId="2915"/>
    <cellStyle name="Процентный 5 3 2 2 4" xfId="1437"/>
    <cellStyle name="Процентный 5 3 2 2 4 2" xfId="7084"/>
    <cellStyle name="Процентный 5 3 2 2 5" xfId="2302"/>
    <cellStyle name="Процентный 5 3 2 3" xfId="513"/>
    <cellStyle name="Процентный 5 3 2 3 2" xfId="1438"/>
    <cellStyle name="Процентный 5 3 2 3 2 2" xfId="6243"/>
    <cellStyle name="Процентный 5 3 2 3 2 3" xfId="6242"/>
    <cellStyle name="Процентный 5 3 2 3 3" xfId="6244"/>
    <cellStyle name="Процентный 5 3 2 3 3 2" xfId="6245"/>
    <cellStyle name="Процентный 5 3 2 3 3 3" xfId="6246"/>
    <cellStyle name="Процентный 5 3 2 3 4" xfId="6247"/>
    <cellStyle name="Процентный 5 3 2 3 5" xfId="6248"/>
    <cellStyle name="Процентный 5 3 2 3 6" xfId="2423"/>
    <cellStyle name="Процентный 5 3 2 4" xfId="1439"/>
    <cellStyle name="Процентный 5 3 2 4 2" xfId="2006"/>
    <cellStyle name="Процентный 5 3 2 4 2 2" xfId="7087"/>
    <cellStyle name="Процентный 5 3 2 4 3" xfId="2916"/>
    <cellStyle name="Процентный 5 3 2 5" xfId="1440"/>
    <cellStyle name="Процентный 5 3 2 5 2" xfId="7083"/>
    <cellStyle name="Процентный 5 3 2 6" xfId="2301"/>
    <cellStyle name="Процентный 5 3 3" xfId="355"/>
    <cellStyle name="Процентный 5 3 3 2" xfId="630"/>
    <cellStyle name="Процентный 5 3 3 2 2" xfId="1441"/>
    <cellStyle name="Процентный 5 3 3 2 2 2" xfId="6249"/>
    <cellStyle name="Процентный 5 3 3 2 3" xfId="2584"/>
    <cellStyle name="Процентный 5 3 3 3" xfId="1442"/>
    <cellStyle name="Процентный 5 3 3 3 2" xfId="2007"/>
    <cellStyle name="Процентный 5 3 3 3 2 2" xfId="7089"/>
    <cellStyle name="Процентный 5 3 3 3 3" xfId="2917"/>
    <cellStyle name="Процентный 5 3 3 4" xfId="1443"/>
    <cellStyle name="Процентный 5 3 3 4 2" xfId="7088"/>
    <cellStyle name="Процентный 5 3 3 5" xfId="2303"/>
    <cellStyle name="Процентный 5 3 4" xfId="512"/>
    <cellStyle name="Процентный 5 3 4 2" xfId="1444"/>
    <cellStyle name="Процентный 5 3 4 2 2" xfId="6250"/>
    <cellStyle name="Процентный 5 3 4 3" xfId="2422"/>
    <cellStyle name="Процентный 5 3 5" xfId="1445"/>
    <cellStyle name="Процентный 5 3 5 2" xfId="2008"/>
    <cellStyle name="Процентный 5 3 5 2 2" xfId="7090"/>
    <cellStyle name="Процентный 5 3 5 3" xfId="2918"/>
    <cellStyle name="Процентный 5 3 6" xfId="1446"/>
    <cellStyle name="Процентный 5 3 6 2" xfId="7082"/>
    <cellStyle name="Процентный 5 3 7" xfId="2300"/>
    <cellStyle name="Процентный 5 4" xfId="219"/>
    <cellStyle name="Процентный 5 4 2" xfId="6251"/>
    <cellStyle name="Процентный 5 4 2 2" xfId="6252"/>
    <cellStyle name="Процентный 5 4 3" xfId="6253"/>
    <cellStyle name="Процентный 5 5" xfId="220"/>
    <cellStyle name="Процентный 5 5 2" xfId="1447"/>
    <cellStyle name="Процентный 5 5 2 2" xfId="1448"/>
    <cellStyle name="Процентный 5 5 2 2 2" xfId="7092"/>
    <cellStyle name="Процентный 5 5 2 3" xfId="2585"/>
    <cellStyle name="Процентный 5 5 3" xfId="1449"/>
    <cellStyle name="Процентный 5 5 4" xfId="1450"/>
    <cellStyle name="Процентный 5 5 4 2" xfId="7091"/>
    <cellStyle name="Процентный 5 5 5" xfId="2304"/>
    <cellStyle name="Процентный 5 6" xfId="221"/>
    <cellStyle name="Процентный 5 7" xfId="222"/>
    <cellStyle name="Процентный 5 8" xfId="223"/>
    <cellStyle name="Процентный 5 9" xfId="224"/>
    <cellStyle name="Процентный 6" xfId="225"/>
    <cellStyle name="Процентный 6 2" xfId="226"/>
    <cellStyle name="Процентный 6 2 2" xfId="356"/>
    <cellStyle name="Процентный 6 2 2 2" xfId="631"/>
    <cellStyle name="Процентный 6 2 2 2 2" xfId="1451"/>
    <cellStyle name="Процентный 6 2 2 2 2 2" xfId="7095"/>
    <cellStyle name="Процентный 6 2 2 2 3" xfId="2586"/>
    <cellStyle name="Процентный 6 2 2 3" xfId="1452"/>
    <cellStyle name="Процентный 6 2 2 3 2" xfId="2009"/>
    <cellStyle name="Процентный 6 2 2 3 2 2" xfId="7096"/>
    <cellStyle name="Процентный 6 2 2 3 3" xfId="2919"/>
    <cellStyle name="Процентный 6 2 2 4" xfId="1453"/>
    <cellStyle name="Процентный 6 2 2 4 2" xfId="7094"/>
    <cellStyle name="Процентный 6 2 2 5" xfId="2306"/>
    <cellStyle name="Процентный 6 2 3" xfId="515"/>
    <cellStyle name="Процентный 6 2 3 2" xfId="1454"/>
    <cellStyle name="Процентный 6 2 3 2 2" xfId="7097"/>
    <cellStyle name="Процентный 6 2 3 3" xfId="2424"/>
    <cellStyle name="Процентный 6 2 4" xfId="1455"/>
    <cellStyle name="Процентный 6 2 4 2" xfId="2010"/>
    <cellStyle name="Процентный 6 2 4 2 2" xfId="7098"/>
    <cellStyle name="Процентный 6 2 4 3" xfId="2920"/>
    <cellStyle name="Процентный 6 2 5" xfId="1456"/>
    <cellStyle name="Процентный 6 2 5 2" xfId="7093"/>
    <cellStyle name="Процентный 6 2 6" xfId="2305"/>
    <cellStyle name="Процентный 6 3" xfId="514"/>
    <cellStyle name="Процентный 6 3 2" xfId="1604"/>
    <cellStyle name="Процентный 6 3 3" xfId="2011"/>
    <cellStyle name="Процентный 6 3 3 2" xfId="7099"/>
    <cellStyle name="Процентный 6 3 4" xfId="2643"/>
    <cellStyle name="Процентный 6 4" xfId="1457"/>
    <cellStyle name="Процентный 6 4 2" xfId="2012"/>
    <cellStyle name="Процентный 6 4 2 2" xfId="7100"/>
    <cellStyle name="Процентный 6 4 3" xfId="2921"/>
    <cellStyle name="Процентный 6 5" xfId="1600"/>
    <cellStyle name="Процентный 7" xfId="227"/>
    <cellStyle name="Процентный 7 2" xfId="357"/>
    <cellStyle name="Процентный 7 2 2" xfId="632"/>
    <cellStyle name="Процентный 7 2 2 2" xfId="1458"/>
    <cellStyle name="Процентный 7 2 2 2 2" xfId="6254"/>
    <cellStyle name="Процентный 7 2 2 3" xfId="2587"/>
    <cellStyle name="Процентный 7 2 3" xfId="1459"/>
    <cellStyle name="Процентный 7 2 3 2" xfId="2013"/>
    <cellStyle name="Процентный 7 2 3 2 2" xfId="7103"/>
    <cellStyle name="Процентный 7 2 3 3" xfId="2922"/>
    <cellStyle name="Процентный 7 2 4" xfId="1460"/>
    <cellStyle name="Процентный 7 2 4 2" xfId="7102"/>
    <cellStyle name="Процентный 7 2 5" xfId="2308"/>
    <cellStyle name="Процентный 7 3" xfId="516"/>
    <cellStyle name="Процентный 7 3 2" xfId="1461"/>
    <cellStyle name="Процентный 7 3 2 2" xfId="7104"/>
    <cellStyle name="Процентный 7 3 3" xfId="2425"/>
    <cellStyle name="Процентный 7 4" xfId="1462"/>
    <cellStyle name="Процентный 7 4 2" xfId="2014"/>
    <cellStyle name="Процентный 7 4 2 2" xfId="7105"/>
    <cellStyle name="Процентный 7 4 3" xfId="2923"/>
    <cellStyle name="Процентный 7 5" xfId="1463"/>
    <cellStyle name="Процентный 7 5 2" xfId="7101"/>
    <cellStyle name="Процентный 7 6" xfId="2307"/>
    <cellStyle name="Процентный 8" xfId="228"/>
    <cellStyle name="Процентный 8 2" xfId="358"/>
    <cellStyle name="Процентный 8 2 2" xfId="633"/>
    <cellStyle name="Процентный 8 2 2 2" xfId="1464"/>
    <cellStyle name="Процентный 8 2 2 2 2" xfId="7108"/>
    <cellStyle name="Процентный 8 2 2 3" xfId="2588"/>
    <cellStyle name="Процентный 8 2 3" xfId="1465"/>
    <cellStyle name="Процентный 8 2 3 2" xfId="2015"/>
    <cellStyle name="Процентный 8 2 3 2 2" xfId="7109"/>
    <cellStyle name="Процентный 8 2 3 3" xfId="2924"/>
    <cellStyle name="Процентный 8 2 4" xfId="1466"/>
    <cellStyle name="Процентный 8 2 4 2" xfId="7107"/>
    <cellStyle name="Процентный 8 2 5" xfId="2310"/>
    <cellStyle name="Процентный 8 3" xfId="517"/>
    <cellStyle name="Процентный 8 3 2" xfId="1467"/>
    <cellStyle name="Процентный 8 3 2 2" xfId="7110"/>
    <cellStyle name="Процентный 8 3 3" xfId="2426"/>
    <cellStyle name="Процентный 8 4" xfId="1468"/>
    <cellStyle name="Процентный 8 4 2" xfId="2016"/>
    <cellStyle name="Процентный 8 4 2 2" xfId="7111"/>
    <cellStyle name="Процентный 8 4 3" xfId="2925"/>
    <cellStyle name="Процентный 8 5" xfId="1469"/>
    <cellStyle name="Процентный 8 5 2" xfId="7106"/>
    <cellStyle name="Процентный 8 6" xfId="2309"/>
    <cellStyle name="Процентный 9" xfId="229"/>
    <cellStyle name="Процентный 9 2" xfId="230"/>
    <cellStyle name="Процентный 9 2 2" xfId="359"/>
    <cellStyle name="Процентный 9 2 2 2" xfId="634"/>
    <cellStyle name="Процентный 9 2 2 2 2" xfId="1470"/>
    <cellStyle name="Процентный 9 2 2 2 2 2" xfId="7115"/>
    <cellStyle name="Процентный 9 2 2 2 3" xfId="2589"/>
    <cellStyle name="Процентный 9 2 2 3" xfId="1471"/>
    <cellStyle name="Процентный 9 2 2 3 2" xfId="2017"/>
    <cellStyle name="Процентный 9 2 2 3 2 2" xfId="7116"/>
    <cellStyle name="Процентный 9 2 2 3 3" xfId="2926"/>
    <cellStyle name="Процентный 9 2 2 4" xfId="1472"/>
    <cellStyle name="Процентный 9 2 2 4 2" xfId="7114"/>
    <cellStyle name="Процентный 9 2 2 5" xfId="2313"/>
    <cellStyle name="Процентный 9 2 3" xfId="519"/>
    <cellStyle name="Процентный 9 2 3 2" xfId="1473"/>
    <cellStyle name="Процентный 9 2 3 2 2" xfId="7117"/>
    <cellStyle name="Процентный 9 2 3 3" xfId="2428"/>
    <cellStyle name="Процентный 9 2 4" xfId="1474"/>
    <cellStyle name="Процентный 9 2 4 2" xfId="2018"/>
    <cellStyle name="Процентный 9 2 4 2 2" xfId="7118"/>
    <cellStyle name="Процентный 9 2 4 3" xfId="2927"/>
    <cellStyle name="Процентный 9 2 5" xfId="1475"/>
    <cellStyle name="Процентный 9 2 5 2" xfId="7113"/>
    <cellStyle name="Процентный 9 2 6" xfId="2312"/>
    <cellStyle name="Процентный 9 3" xfId="360"/>
    <cellStyle name="Процентный 9 3 2" xfId="635"/>
    <cellStyle name="Процентный 9 3 2 2" xfId="1476"/>
    <cellStyle name="Процентный 9 3 2 2 2" xfId="7120"/>
    <cellStyle name="Процентный 9 3 2 3" xfId="2590"/>
    <cellStyle name="Процентный 9 3 3" xfId="1477"/>
    <cellStyle name="Процентный 9 3 3 2" xfId="2019"/>
    <cellStyle name="Процентный 9 3 3 2 2" xfId="7121"/>
    <cellStyle name="Процентный 9 3 3 3" xfId="2928"/>
    <cellStyle name="Процентный 9 3 4" xfId="1478"/>
    <cellStyle name="Процентный 9 3 4 2" xfId="7119"/>
    <cellStyle name="Процентный 9 3 5" xfId="2314"/>
    <cellStyle name="Процентный 9 4" xfId="518"/>
    <cellStyle name="Процентный 9 4 2" xfId="1479"/>
    <cellStyle name="Процентный 9 4 2 2" xfId="7122"/>
    <cellStyle name="Процентный 9 4 3" xfId="2427"/>
    <cellStyle name="Процентный 9 5" xfId="1480"/>
    <cellStyle name="Процентный 9 5 2" xfId="2020"/>
    <cellStyle name="Процентный 9 5 2 2" xfId="7123"/>
    <cellStyle name="Процентный 9 5 3" xfId="2929"/>
    <cellStyle name="Процентный 9 6" xfId="1481"/>
    <cellStyle name="Процентный 9 6 2" xfId="7112"/>
    <cellStyle name="Процентный 9 7" xfId="2311"/>
    <cellStyle name="Финансовый" xfId="1593" builtinId="3"/>
    <cellStyle name="Финансовый 10" xfId="662"/>
    <cellStyle name="Финансовый 10 2" xfId="1665"/>
    <cellStyle name="Финансовый 10 2 2" xfId="6257"/>
    <cellStyle name="Финансовый 10 2 2 2" xfId="6258"/>
    <cellStyle name="Финансовый 10 2 3" xfId="6259"/>
    <cellStyle name="Финансовый 10 2 4" xfId="6256"/>
    <cellStyle name="Финансовый 10 2 5" xfId="2063"/>
    <cellStyle name="Финансовый 10 3" xfId="6260"/>
    <cellStyle name="Финансовый 10 3 2" xfId="6261"/>
    <cellStyle name="Финансовый 10 4" xfId="6262"/>
    <cellStyle name="Финансовый 10 4 2" xfId="6263"/>
    <cellStyle name="Финансовый 10 5" xfId="6264"/>
    <cellStyle name="Финансовый 10 5 2" xfId="6265"/>
    <cellStyle name="Финансовый 10 6" xfId="6266"/>
    <cellStyle name="Финансовый 10 7" xfId="7124"/>
    <cellStyle name="Финансовый 10 8" xfId="6255"/>
    <cellStyle name="Финансовый 11" xfId="1595"/>
    <cellStyle name="Финансовый 11 2" xfId="6268"/>
    <cellStyle name="Финансовый 11 2 2" xfId="6269"/>
    <cellStyle name="Финансовый 11 3" xfId="6270"/>
    <cellStyle name="Финансовый 11 3 2" xfId="6271"/>
    <cellStyle name="Финансовый 11 4" xfId="6272"/>
    <cellStyle name="Финансовый 11 5" xfId="6267"/>
    <cellStyle name="Финансовый 11 6" xfId="1701"/>
    <cellStyle name="Финансовый 12" xfId="1658"/>
    <cellStyle name="Финансовый 12 2" xfId="6274"/>
    <cellStyle name="Финансовый 12 3" xfId="7193"/>
    <cellStyle name="Финансовый 12 4" xfId="6273"/>
    <cellStyle name="Финансовый 12 5" xfId="2059"/>
    <cellStyle name="Финансовый 13" xfId="2061"/>
    <cellStyle name="Финансовый 13 2" xfId="6276"/>
    <cellStyle name="Финансовый 13 2 2" xfId="6277"/>
    <cellStyle name="Финансовый 13 2 2 2" xfId="6278"/>
    <cellStyle name="Финансовый 13 2 2 3" xfId="6279"/>
    <cellStyle name="Финансовый 13 2 3" xfId="6280"/>
    <cellStyle name="Финансовый 13 3" xfId="6281"/>
    <cellStyle name="Финансовый 13 4" xfId="7194"/>
    <cellStyle name="Финансовый 13 5" xfId="6275"/>
    <cellStyle name="Финансовый 14" xfId="6282"/>
    <cellStyle name="Финансовый 14 2" xfId="6283"/>
    <cellStyle name="Финансовый 15" xfId="6284"/>
    <cellStyle name="Финансовый 15 2" xfId="6285"/>
    <cellStyle name="Финансовый 16" xfId="6286"/>
    <cellStyle name="Финансовый 16 2" xfId="6287"/>
    <cellStyle name="Финансовый 16 3" xfId="6288"/>
    <cellStyle name="Финансовый 17" xfId="6289"/>
    <cellStyle name="Финансовый 17 2" xfId="6290"/>
    <cellStyle name="Финансовый 17 3" xfId="6291"/>
    <cellStyle name="Финансовый 18" xfId="6292"/>
    <cellStyle name="Финансовый 18 2" xfId="6293"/>
    <cellStyle name="Финансовый 19" xfId="6294"/>
    <cellStyle name="Финансовый 19 2" xfId="6295"/>
    <cellStyle name="Финансовый 2" xfId="231"/>
    <cellStyle name="Финансовый 2 10" xfId="1482"/>
    <cellStyle name="Финансовый 2 10 2" xfId="1483"/>
    <cellStyle name="Финансовый 2 10 2 2" xfId="6296"/>
    <cellStyle name="Финансовый 2 10 3" xfId="2930"/>
    <cellStyle name="Финансовый 2 11" xfId="1484"/>
    <cellStyle name="Финансовый 2 12" xfId="1485"/>
    <cellStyle name="Финансовый 2 12 2" xfId="1674"/>
    <cellStyle name="Финансовый 2 12 2 2" xfId="7125"/>
    <cellStyle name="Финансовый 2 13" xfId="2315"/>
    <cellStyle name="Финансовый 2 2" xfId="232"/>
    <cellStyle name="Финансовый 2 2 10" xfId="6297"/>
    <cellStyle name="Финансовый 2 2 11" xfId="2316"/>
    <cellStyle name="Финансовый 2 2 2" xfId="233"/>
    <cellStyle name="Финансовый 2 2 2 10" xfId="6298"/>
    <cellStyle name="Финансовый 2 2 2 11" xfId="6299"/>
    <cellStyle name="Финансовый 2 2 2 12" xfId="2317"/>
    <cellStyle name="Финансовый 2 2 2 2" xfId="361"/>
    <cellStyle name="Финансовый 2 2 2 2 2" xfId="636"/>
    <cellStyle name="Финансовый 2 2 2 2 2 2" xfId="1486"/>
    <cellStyle name="Финансовый 2 2 2 2 2 2 2" xfId="6301"/>
    <cellStyle name="Финансовый 2 2 2 2 2 2 3" xfId="6300"/>
    <cellStyle name="Финансовый 2 2 2 2 2 3" xfId="6302"/>
    <cellStyle name="Финансовый 2 2 2 2 2 4" xfId="6303"/>
    <cellStyle name="Финансовый 2 2 2 2 2 5" xfId="2591"/>
    <cellStyle name="Финансовый 2 2 2 2 3" xfId="1487"/>
    <cellStyle name="Финансовый 2 2 2 2 3 2" xfId="2021"/>
    <cellStyle name="Финансовый 2 2 2 2 3 2 2" xfId="7127"/>
    <cellStyle name="Финансовый 2 2 2 2 3 3" xfId="2931"/>
    <cellStyle name="Финансовый 2 2 2 2 4" xfId="1488"/>
    <cellStyle name="Финансовый 2 2 2 2 4 2" xfId="7126"/>
    <cellStyle name="Финансовый 2 2 2 2 5" xfId="2318"/>
    <cellStyle name="Финансовый 2 2 2 3" xfId="521"/>
    <cellStyle name="Финансовый 2 2 2 3 2" xfId="1489"/>
    <cellStyle name="Финансовый 2 2 2 3 2 2" xfId="6305"/>
    <cellStyle name="Финансовый 2 2 2 3 2 2 2" xfId="6306"/>
    <cellStyle name="Финансовый 2 2 2 3 2 3" xfId="6307"/>
    <cellStyle name="Финансовый 2 2 2 3 2 4" xfId="6308"/>
    <cellStyle name="Финансовый 2 2 2 3 2 5" xfId="6304"/>
    <cellStyle name="Финансовый 2 2 2 3 3" xfId="6309"/>
    <cellStyle name="Финансовый 2 2 2 3 4" xfId="2430"/>
    <cellStyle name="Финансовый 2 2 2 4" xfId="1490"/>
    <cellStyle name="Финансовый 2 2 2 4 2" xfId="2022"/>
    <cellStyle name="Финансовый 2 2 2 4 2 2" xfId="6310"/>
    <cellStyle name="Финансовый 2 2 2 4 3" xfId="2932"/>
    <cellStyle name="Финансовый 2 2 2 5" xfId="1491"/>
    <cellStyle name="Финансовый 2 2 2 5 2" xfId="6312"/>
    <cellStyle name="Финансовый 2 2 2 5 2 2" xfId="6313"/>
    <cellStyle name="Финансовый 2 2 2 5 3" xfId="6314"/>
    <cellStyle name="Финансовый 2 2 2 5 4" xfId="6311"/>
    <cellStyle name="Финансовый 2 2 2 6" xfId="6315"/>
    <cellStyle name="Финансовый 2 2 2 6 2" xfId="6316"/>
    <cellStyle name="Финансовый 2 2 2 7" xfId="6317"/>
    <cellStyle name="Финансовый 2 2 2 7 2" xfId="6318"/>
    <cellStyle name="Финансовый 2 2 2 8" xfId="6319"/>
    <cellStyle name="Финансовый 2 2 2 8 2" xfId="6320"/>
    <cellStyle name="Финансовый 2 2 2 9" xfId="6321"/>
    <cellStyle name="Финансовый 2 2 3" xfId="362"/>
    <cellStyle name="Финансовый 2 2 3 2" xfId="637"/>
    <cellStyle name="Финансовый 2 2 3 2 2" xfId="1492"/>
    <cellStyle name="Финансовый 2 2 3 2 2 2" xfId="6322"/>
    <cellStyle name="Финансовый 2 2 3 2 3" xfId="2592"/>
    <cellStyle name="Финансовый 2 2 3 3" xfId="1493"/>
    <cellStyle name="Финансовый 2 2 3 3 2" xfId="2023"/>
    <cellStyle name="Финансовый 2 2 3 3 2 2" xfId="6324"/>
    <cellStyle name="Финансовый 2 2 3 3 2 3" xfId="6325"/>
    <cellStyle name="Финансовый 2 2 3 3 2 4" xfId="6323"/>
    <cellStyle name="Финансовый 2 2 3 3 3" xfId="6326"/>
    <cellStyle name="Финансовый 2 2 3 3 4" xfId="2933"/>
    <cellStyle name="Финансовый 2 2 3 4" xfId="1494"/>
    <cellStyle name="Финансовый 2 2 3 4 2" xfId="6328"/>
    <cellStyle name="Финансовый 2 2 3 4 3" xfId="6327"/>
    <cellStyle name="Финансовый 2 2 3 5" xfId="6329"/>
    <cellStyle name="Финансовый 2 2 3 6" xfId="6330"/>
    <cellStyle name="Финансовый 2 2 3 7" xfId="2319"/>
    <cellStyle name="Финансовый 2 2 4" xfId="520"/>
    <cellStyle name="Финансовый 2 2 4 2" xfId="1495"/>
    <cellStyle name="Финансовый 2 2 4 2 2" xfId="6332"/>
    <cellStyle name="Финансовый 2 2 4 2 3" xfId="6331"/>
    <cellStyle name="Финансовый 2 2 4 3" xfId="6333"/>
    <cellStyle name="Финансовый 2 2 4 4" xfId="2429"/>
    <cellStyle name="Финансовый 2 2 5" xfId="1496"/>
    <cellStyle name="Финансовый 2 2 5 2" xfId="2024"/>
    <cellStyle name="Финансовый 2 2 5 2 2" xfId="7128"/>
    <cellStyle name="Финансовый 2 2 5 3" xfId="2934"/>
    <cellStyle name="Финансовый 2 2 6" xfId="1497"/>
    <cellStyle name="Финансовый 2 2 6 2" xfId="6335"/>
    <cellStyle name="Финансовый 2 2 6 2 2" xfId="6336"/>
    <cellStyle name="Финансовый 2 2 6 2 2 2" xfId="6337"/>
    <cellStyle name="Финансовый 2 2 6 2 3" xfId="6338"/>
    <cellStyle name="Финансовый 2 2 6 3" xfId="6339"/>
    <cellStyle name="Финансовый 2 2 6 4" xfId="6334"/>
    <cellStyle name="Финансовый 2 2 7" xfId="6340"/>
    <cellStyle name="Финансовый 2 2 7 2" xfId="6341"/>
    <cellStyle name="Финансовый 2 2 7 2 2" xfId="6342"/>
    <cellStyle name="Финансовый 2 2 7 3" xfId="6343"/>
    <cellStyle name="Финансовый 2 2 8" xfId="6344"/>
    <cellStyle name="Финансовый 2 2 8 2" xfId="6345"/>
    <cellStyle name="Финансовый 2 2 8 3" xfId="6346"/>
    <cellStyle name="Финансовый 2 2 9" xfId="6347"/>
    <cellStyle name="Финансовый 2 3" xfId="234"/>
    <cellStyle name="Финансовый 2 3 2" xfId="235"/>
    <cellStyle name="Финансовый 2 3 2 2" xfId="363"/>
    <cellStyle name="Финансовый 2 3 2 2 2" xfId="638"/>
    <cellStyle name="Финансовый 2 3 2 2 2 2" xfId="1498"/>
    <cellStyle name="Финансовый 2 3 2 2 2 2 2" xfId="6348"/>
    <cellStyle name="Финансовый 2 3 2 2 2 3" xfId="2593"/>
    <cellStyle name="Финансовый 2 3 2 2 3" xfId="1499"/>
    <cellStyle name="Финансовый 2 3 2 2 3 2" xfId="2025"/>
    <cellStyle name="Финансовый 2 3 2 2 3 2 2" xfId="7132"/>
    <cellStyle name="Финансовый 2 3 2 2 3 3" xfId="2935"/>
    <cellStyle name="Финансовый 2 3 2 2 4" xfId="1500"/>
    <cellStyle name="Финансовый 2 3 2 2 4 2" xfId="7131"/>
    <cellStyle name="Финансовый 2 3 2 2 5" xfId="2322"/>
    <cellStyle name="Финансовый 2 3 2 3" xfId="523"/>
    <cellStyle name="Финансовый 2 3 2 3 2" xfId="1501"/>
    <cellStyle name="Финансовый 2 3 2 3 2 2" xfId="7133"/>
    <cellStyle name="Финансовый 2 3 2 3 3" xfId="2432"/>
    <cellStyle name="Финансовый 2 3 2 4" xfId="1502"/>
    <cellStyle name="Финансовый 2 3 2 4 2" xfId="2026"/>
    <cellStyle name="Финансовый 2 3 2 4 2 2" xfId="7134"/>
    <cellStyle name="Финансовый 2 3 2 4 3" xfId="2936"/>
    <cellStyle name="Финансовый 2 3 2 5" xfId="1503"/>
    <cellStyle name="Финансовый 2 3 2 5 2" xfId="7130"/>
    <cellStyle name="Финансовый 2 3 2 6" xfId="2321"/>
    <cellStyle name="Финансовый 2 3 3" xfId="364"/>
    <cellStyle name="Финансовый 2 3 3 2" xfId="639"/>
    <cellStyle name="Финансовый 2 3 3 2 2" xfId="1504"/>
    <cellStyle name="Финансовый 2 3 3 2 2 2" xfId="6349"/>
    <cellStyle name="Финансовый 2 3 3 2 3" xfId="2594"/>
    <cellStyle name="Финансовый 2 3 3 3" xfId="1505"/>
    <cellStyle name="Финансовый 2 3 3 3 2" xfId="2027"/>
    <cellStyle name="Финансовый 2 3 3 3 2 2" xfId="7136"/>
    <cellStyle name="Финансовый 2 3 3 3 3" xfId="2937"/>
    <cellStyle name="Финансовый 2 3 3 4" xfId="1506"/>
    <cellStyle name="Финансовый 2 3 3 4 2" xfId="7135"/>
    <cellStyle name="Финансовый 2 3 3 5" xfId="2323"/>
    <cellStyle name="Финансовый 2 3 4" xfId="522"/>
    <cellStyle name="Финансовый 2 3 4 2" xfId="1507"/>
    <cellStyle name="Финансовый 2 3 4 2 2" xfId="7137"/>
    <cellStyle name="Финансовый 2 3 4 3" xfId="2431"/>
    <cellStyle name="Финансовый 2 3 5" xfId="1508"/>
    <cellStyle name="Финансовый 2 3 5 2" xfId="2028"/>
    <cellStyle name="Финансовый 2 3 5 2 2" xfId="7138"/>
    <cellStyle name="Финансовый 2 3 5 3" xfId="2938"/>
    <cellStyle name="Финансовый 2 3 6" xfId="1509"/>
    <cellStyle name="Финансовый 2 3 6 2" xfId="7129"/>
    <cellStyle name="Финансовый 2 3 7" xfId="2320"/>
    <cellStyle name="Финансовый 2 4" xfId="236"/>
    <cellStyle name="Финансовый 2 4 2" xfId="365"/>
    <cellStyle name="Финансовый 2 4 2 2" xfId="640"/>
    <cellStyle name="Финансовый 2 4 2 2 2" xfId="1510"/>
    <cellStyle name="Финансовый 2 4 2 2 2 2" xfId="6350"/>
    <cellStyle name="Финансовый 2 4 2 2 3" xfId="2595"/>
    <cellStyle name="Финансовый 2 4 2 3" xfId="1511"/>
    <cellStyle name="Финансовый 2 4 2 3 2" xfId="2029"/>
    <cellStyle name="Финансовый 2 4 2 3 2 2" xfId="7141"/>
    <cellStyle name="Финансовый 2 4 2 3 3" xfId="2939"/>
    <cellStyle name="Финансовый 2 4 2 4" xfId="1512"/>
    <cellStyle name="Финансовый 2 4 2 4 2" xfId="7140"/>
    <cellStyle name="Финансовый 2 4 2 5" xfId="2325"/>
    <cellStyle name="Финансовый 2 4 3" xfId="524"/>
    <cellStyle name="Финансовый 2 4 3 2" xfId="1513"/>
    <cellStyle name="Финансовый 2 4 3 2 2" xfId="7142"/>
    <cellStyle name="Финансовый 2 4 3 3" xfId="2433"/>
    <cellStyle name="Финансовый 2 4 4" xfId="1514"/>
    <cellStyle name="Финансовый 2 4 4 2" xfId="2030"/>
    <cellStyle name="Финансовый 2 4 4 2 2" xfId="7143"/>
    <cellStyle name="Финансовый 2 4 4 3" xfId="2940"/>
    <cellStyle name="Финансовый 2 4 5" xfId="1515"/>
    <cellStyle name="Финансовый 2 4 5 2" xfId="7139"/>
    <cellStyle name="Финансовый 2 4 6" xfId="2324"/>
    <cellStyle name="Финансовый 2 5" xfId="237"/>
    <cellStyle name="Финансовый 2 5 2" xfId="366"/>
    <cellStyle name="Финансовый 2 5 2 2" xfId="641"/>
    <cellStyle name="Финансовый 2 5 2 2 2" xfId="1516"/>
    <cellStyle name="Финансовый 2 5 2 2 2 2" xfId="6351"/>
    <cellStyle name="Финансовый 2 5 2 2 3" xfId="2596"/>
    <cellStyle name="Финансовый 2 5 2 3" xfId="1517"/>
    <cellStyle name="Финансовый 2 5 2 3 2" xfId="2031"/>
    <cellStyle name="Финансовый 2 5 2 3 2 2" xfId="7145"/>
    <cellStyle name="Финансовый 2 5 2 3 3" xfId="2941"/>
    <cellStyle name="Финансовый 2 5 2 4" xfId="1518"/>
    <cellStyle name="Финансовый 2 5 2 4 2" xfId="7144"/>
    <cellStyle name="Финансовый 2 5 2 5" xfId="2327"/>
    <cellStyle name="Финансовый 2 5 3" xfId="525"/>
    <cellStyle name="Финансовый 2 5 3 2" xfId="1519"/>
    <cellStyle name="Финансовый 2 5 3 2 2" xfId="6352"/>
    <cellStyle name="Финансовый 2 5 3 3" xfId="2434"/>
    <cellStyle name="Финансовый 2 5 4" xfId="1520"/>
    <cellStyle name="Финансовый 2 5 4 2" xfId="2032"/>
    <cellStyle name="Финансовый 2 5 4 2 2" xfId="6354"/>
    <cellStyle name="Финансовый 2 5 4 2 2 2" xfId="6355"/>
    <cellStyle name="Финансовый 2 5 4 2 2 3" xfId="6356"/>
    <cellStyle name="Финансовый 2 5 4 2 3" xfId="6357"/>
    <cellStyle name="Финансовый 2 5 4 2 3 2" xfId="6358"/>
    <cellStyle name="Финансовый 2 5 4 2 4" xfId="6359"/>
    <cellStyle name="Финансовый 2 5 4 2 5" xfId="6353"/>
    <cellStyle name="Финансовый 2 5 4 3" xfId="6360"/>
    <cellStyle name="Финансовый 2 5 4 4" xfId="2942"/>
    <cellStyle name="Финансовый 2 5 5" xfId="1521"/>
    <cellStyle name="Финансовый 2 5 5 2" xfId="6362"/>
    <cellStyle name="Финансовый 2 5 5 2 2" xfId="6363"/>
    <cellStyle name="Финансовый 2 5 5 3" xfId="6364"/>
    <cellStyle name="Финансовый 2 5 5 4" xfId="6361"/>
    <cellStyle name="Финансовый 2 5 6" xfId="6365"/>
    <cellStyle name="Финансовый 2 5 6 2" xfId="6366"/>
    <cellStyle name="Финансовый 2 5 7" xfId="6367"/>
    <cellStyle name="Финансовый 2 5 8" xfId="2326"/>
    <cellStyle name="Финансовый 2 6" xfId="238"/>
    <cellStyle name="Финансовый 2 6 2" xfId="1522"/>
    <cellStyle name="Финансовый 2 6 2 2" xfId="2034"/>
    <cellStyle name="Финансовый 2 6 2 3" xfId="2033"/>
    <cellStyle name="Финансовый 2 6 3" xfId="1523"/>
    <cellStyle name="Финансовый 2 6 3 2" xfId="6368"/>
    <cellStyle name="Финансовый 2 6 4" xfId="6369"/>
    <cellStyle name="Финансовый 2 6 4 2" xfId="6370"/>
    <cellStyle name="Финансовый 2 6 5" xfId="6371"/>
    <cellStyle name="Финансовый 2 6 5 2" xfId="6372"/>
    <cellStyle name="Финансовый 2 6 6" xfId="6373"/>
    <cellStyle name="Финансовый 2 7" xfId="239"/>
    <cellStyle name="Финансовый 2 7 2" xfId="1524"/>
    <cellStyle name="Финансовый 2 7 2 2" xfId="1525"/>
    <cellStyle name="Финансовый 2 7 2 2 2" xfId="6375"/>
    <cellStyle name="Финансовый 2 7 2 2 3" xfId="6374"/>
    <cellStyle name="Финансовый 2 7 2 3" xfId="6376"/>
    <cellStyle name="Финансовый 2 7 2 4" xfId="6377"/>
    <cellStyle name="Финансовый 2 7 2 4 2" xfId="6378"/>
    <cellStyle name="Финансовый 2 7 2 5" xfId="2597"/>
    <cellStyle name="Финансовый 2 7 3" xfId="1526"/>
    <cellStyle name="Финансовый 2 7 4" xfId="1527"/>
    <cellStyle name="Финансовый 2 7 4 2" xfId="7146"/>
    <cellStyle name="Финансовый 2 7 5" xfId="2328"/>
    <cellStyle name="Финансовый 2 8" xfId="240"/>
    <cellStyle name="Финансовый 2 8 2" xfId="6379"/>
    <cellStyle name="Финансовый 2 9" xfId="241"/>
    <cellStyle name="Финансовый 2 9 2" xfId="6380"/>
    <cellStyle name="Финансовый 2 9 2 2" xfId="6381"/>
    <cellStyle name="Финансовый 2 9 2 2 2" xfId="6382"/>
    <cellStyle name="Финансовый 2 9 2 3" xfId="6383"/>
    <cellStyle name="Финансовый 20" xfId="6384"/>
    <cellStyle name="Финансовый 20 2" xfId="7204"/>
    <cellStyle name="Финансовый 21" xfId="6385"/>
    <cellStyle name="Финансовый 22" xfId="6386"/>
    <cellStyle name="Финансовый 23" xfId="6387"/>
    <cellStyle name="Финансовый 24" xfId="6388"/>
    <cellStyle name="Финансовый 24 2" xfId="6389"/>
    <cellStyle name="Финансовый 25" xfId="6390"/>
    <cellStyle name="Финансовый 26" xfId="6391"/>
    <cellStyle name="Финансовый 27" xfId="6392"/>
    <cellStyle name="Финансовый 28" xfId="6393"/>
    <cellStyle name="Финансовый 29" xfId="2066"/>
    <cellStyle name="Финансовый 3" xfId="242"/>
    <cellStyle name="Финансовый 3 2" xfId="243"/>
    <cellStyle name="Финансовый 3 2 2" xfId="244"/>
    <cellStyle name="Финансовый 3 2 2 2" xfId="6394"/>
    <cellStyle name="Финансовый 3 2 2 2 2" xfId="6395"/>
    <cellStyle name="Финансовый 3 2 2 3" xfId="6396"/>
    <cellStyle name="Финансовый 3 2 3" xfId="527"/>
    <cellStyle name="Финансовый 3 2 3 2" xfId="2035"/>
    <cellStyle name="Финансовый 3 2 3 2 2" xfId="6398"/>
    <cellStyle name="Финансовый 3 2 3 2 2 2" xfId="6399"/>
    <cellStyle name="Финансовый 3 2 3 2 3" xfId="6400"/>
    <cellStyle name="Финансовый 3 2 3 2 4" xfId="6397"/>
    <cellStyle name="Финансовый 3 2 3 3" xfId="6401"/>
    <cellStyle name="Финансовый 3 2 3 3 2" xfId="6402"/>
    <cellStyle name="Финансовый 3 2 3 4" xfId="6403"/>
    <cellStyle name="Финансовый 3 2 3 4 2" xfId="6404"/>
    <cellStyle name="Финансовый 3 2 3 5" xfId="6405"/>
    <cellStyle name="Финансовый 3 2 3 6" xfId="2644"/>
    <cellStyle name="Финансовый 3 2 4" xfId="2036"/>
    <cellStyle name="Финансовый 3 2 4 2" xfId="2620"/>
    <cellStyle name="Финансовый 3 3" xfId="245"/>
    <cellStyle name="Финансовый 3 3 2" xfId="246"/>
    <cellStyle name="Финансовый 3 3 2 2" xfId="529"/>
    <cellStyle name="Финансовый 3 3 2 2 2" xfId="1528"/>
    <cellStyle name="Финансовый 3 3 2 2 2 2" xfId="7150"/>
    <cellStyle name="Финансовый 3 3 2 2 3" xfId="2598"/>
    <cellStyle name="Финансовый 3 3 2 3" xfId="1529"/>
    <cellStyle name="Финансовый 3 3 2 3 2" xfId="2037"/>
    <cellStyle name="Финансовый 3 3 2 3 2 2" xfId="7151"/>
    <cellStyle name="Финансовый 3 3 2 3 3" xfId="2943"/>
    <cellStyle name="Финансовый 3 3 2 4" xfId="1530"/>
    <cellStyle name="Финансовый 3 3 2 4 2" xfId="7149"/>
    <cellStyle name="Финансовый 3 3 2 5" xfId="2331"/>
    <cellStyle name="Финансовый 3 3 3" xfId="528"/>
    <cellStyle name="Финансовый 3 3 3 2" xfId="1531"/>
    <cellStyle name="Финансовый 3 3 3 2 2" xfId="7152"/>
    <cellStyle name="Финансовый 3 3 3 3" xfId="2436"/>
    <cellStyle name="Финансовый 3 3 4" xfId="1532"/>
    <cellStyle name="Финансовый 3 3 4 2" xfId="2038"/>
    <cellStyle name="Финансовый 3 3 4 2 2" xfId="7153"/>
    <cellStyle name="Финансовый 3 3 4 3" xfId="2944"/>
    <cellStyle name="Финансовый 3 3 5" xfId="1533"/>
    <cellStyle name="Финансовый 3 3 5 2" xfId="7148"/>
    <cellStyle name="Финансовый 3 3 6" xfId="2330"/>
    <cellStyle name="Финансовый 3 4" xfId="247"/>
    <cellStyle name="Финансовый 3 4 2" xfId="367"/>
    <cellStyle name="Финансовый 3 4 2 2" xfId="642"/>
    <cellStyle name="Финансовый 3 4 2 2 2" xfId="1534"/>
    <cellStyle name="Финансовый 3 4 2 2 2 2" xfId="7156"/>
    <cellStyle name="Финансовый 3 4 2 2 3" xfId="2600"/>
    <cellStyle name="Финансовый 3 4 2 3" xfId="1535"/>
    <cellStyle name="Финансовый 3 4 2 3 2" xfId="2039"/>
    <cellStyle name="Финансовый 3 4 2 3 2 2" xfId="7157"/>
    <cellStyle name="Финансовый 3 4 2 3 3" xfId="2945"/>
    <cellStyle name="Финансовый 3 4 2 4" xfId="1536"/>
    <cellStyle name="Финансовый 3 4 2 4 2" xfId="7155"/>
    <cellStyle name="Финансовый 3 4 2 5" xfId="2333"/>
    <cellStyle name="Финансовый 3 4 3" xfId="530"/>
    <cellStyle name="Финансовый 3 4 3 2" xfId="1537"/>
    <cellStyle name="Финансовый 3 4 3 2 2" xfId="6406"/>
    <cellStyle name="Финансовый 3 4 3 3" xfId="2599"/>
    <cellStyle name="Финансовый 3 4 4" xfId="1538"/>
    <cellStyle name="Финансовый 3 4 4 2" xfId="2040"/>
    <cellStyle name="Финансовый 3 4 4 2 2" xfId="7158"/>
    <cellStyle name="Финансовый 3 4 4 3" xfId="2946"/>
    <cellStyle name="Финансовый 3 4 5" xfId="1539"/>
    <cellStyle name="Финансовый 3 4 5 2" xfId="7154"/>
    <cellStyle name="Финансовый 3 4 6" xfId="2332"/>
    <cellStyle name="Финансовый 3 5" xfId="526"/>
    <cellStyle name="Финансовый 3 5 2" xfId="1540"/>
    <cellStyle name="Финансовый 3 5 2 2" xfId="6407"/>
    <cellStyle name="Финансовый 3 5 3" xfId="2435"/>
    <cellStyle name="Финансовый 3 6" xfId="1541"/>
    <cellStyle name="Финансовый 3 6 2" xfId="2041"/>
    <cellStyle name="Финансовый 3 6 2 2" xfId="7159"/>
    <cellStyle name="Финансовый 3 6 3" xfId="2947"/>
    <cellStyle name="Финансовый 3 7" xfId="1542"/>
    <cellStyle name="Финансовый 3 7 2" xfId="7147"/>
    <cellStyle name="Финансовый 3 8" xfId="2329"/>
    <cellStyle name="Финансовый 30" xfId="6544"/>
    <cellStyle name="Финансовый 31" xfId="7188"/>
    <cellStyle name="Финансовый 32" xfId="6543"/>
    <cellStyle name="Финансовый 4" xfId="248"/>
    <cellStyle name="Финансовый 4 2" xfId="249"/>
    <cellStyle name="Финансовый 4 2 2" xfId="250"/>
    <cellStyle name="Финансовый 4 2 2 2" xfId="368"/>
    <cellStyle name="Финансовый 4 2 2 2 2" xfId="643"/>
    <cellStyle name="Финансовый 4 2 2 2 2 2" xfId="1543"/>
    <cellStyle name="Финансовый 4 2 2 2 2 2 2" xfId="6408"/>
    <cellStyle name="Финансовый 4 2 2 2 2 3" xfId="2601"/>
    <cellStyle name="Финансовый 4 2 2 2 3" xfId="1544"/>
    <cellStyle name="Финансовый 4 2 2 2 3 2" xfId="2042"/>
    <cellStyle name="Финансовый 4 2 2 2 3 2 2" xfId="7163"/>
    <cellStyle name="Финансовый 4 2 2 2 3 3" xfId="2948"/>
    <cellStyle name="Финансовый 4 2 2 2 4" xfId="1545"/>
    <cellStyle name="Финансовый 4 2 2 2 4 2" xfId="7162"/>
    <cellStyle name="Финансовый 4 2 2 2 5" xfId="2337"/>
    <cellStyle name="Финансовый 4 2 2 3" xfId="533"/>
    <cellStyle name="Финансовый 4 2 2 3 2" xfId="1546"/>
    <cellStyle name="Финансовый 4 2 2 3 2 2" xfId="6410"/>
    <cellStyle name="Финансовый 4 2 2 3 2 3" xfId="6409"/>
    <cellStyle name="Финансовый 4 2 2 3 3" xfId="6411"/>
    <cellStyle name="Финансовый 4 2 2 3 4" xfId="2439"/>
    <cellStyle name="Финансовый 4 2 2 4" xfId="1547"/>
    <cellStyle name="Финансовый 4 2 2 4 2" xfId="2043"/>
    <cellStyle name="Финансовый 4 2 2 4 2 2" xfId="7164"/>
    <cellStyle name="Финансовый 4 2 2 4 3" xfId="2949"/>
    <cellStyle name="Финансовый 4 2 2 5" xfId="1548"/>
    <cellStyle name="Финансовый 4 2 2 5 2" xfId="7161"/>
    <cellStyle name="Финансовый 4 2 2 6" xfId="2336"/>
    <cellStyle name="Финансовый 4 2 3" xfId="369"/>
    <cellStyle name="Финансовый 4 2 3 2" xfId="644"/>
    <cellStyle name="Финансовый 4 2 3 2 2" xfId="1549"/>
    <cellStyle name="Финансовый 4 2 3 2 2 2" xfId="7166"/>
    <cellStyle name="Финансовый 4 2 3 2 3" xfId="2602"/>
    <cellStyle name="Финансовый 4 2 3 3" xfId="1550"/>
    <cellStyle name="Финансовый 4 2 3 3 2" xfId="2044"/>
    <cellStyle name="Финансовый 4 2 3 3 2 2" xfId="7167"/>
    <cellStyle name="Финансовый 4 2 3 3 3" xfId="2950"/>
    <cellStyle name="Финансовый 4 2 3 4" xfId="1551"/>
    <cellStyle name="Финансовый 4 2 3 4 2" xfId="7165"/>
    <cellStyle name="Финансовый 4 2 3 5" xfId="2338"/>
    <cellStyle name="Финансовый 4 2 4" xfId="532"/>
    <cellStyle name="Финансовый 4 2 4 2" xfId="1552"/>
    <cellStyle name="Финансовый 4 2 4 2 2" xfId="7168"/>
    <cellStyle name="Финансовый 4 2 4 3" xfId="2438"/>
    <cellStyle name="Финансовый 4 2 5" xfId="1553"/>
    <cellStyle name="Финансовый 4 2 5 2" xfId="2045"/>
    <cellStyle name="Финансовый 4 2 5 2 2" xfId="7169"/>
    <cellStyle name="Финансовый 4 2 5 3" xfId="2951"/>
    <cellStyle name="Финансовый 4 2 6" xfId="1554"/>
    <cellStyle name="Финансовый 4 2 6 2" xfId="7160"/>
    <cellStyle name="Финансовый 4 2 7" xfId="2335"/>
    <cellStyle name="Финансовый 4 3" xfId="251"/>
    <cellStyle name="Финансовый 4 3 2" xfId="386"/>
    <cellStyle name="Финансовый 4 3 2 2" xfId="661"/>
    <cellStyle name="Финансовый 4 3 2 2 2" xfId="1555"/>
    <cellStyle name="Финансовый 4 3 2 2 2 2" xfId="7171"/>
    <cellStyle name="Финансовый 4 3 2 2 3" xfId="2604"/>
    <cellStyle name="Финансовый 4 3 2 3" xfId="1556"/>
    <cellStyle name="Финансовый 4 3 2 3 2" xfId="2046"/>
    <cellStyle name="Финансовый 4 3 2 3 2 2" xfId="7172"/>
    <cellStyle name="Финансовый 4 3 2 3 3" xfId="2952"/>
    <cellStyle name="Финансовый 4 3 2 4" xfId="1557"/>
    <cellStyle name="Финансовый 4 3 2 4 2" xfId="7170"/>
    <cellStyle name="Финансовый 4 3 2 5" xfId="2340"/>
    <cellStyle name="Финансовый 4 3 3" xfId="534"/>
    <cellStyle name="Финансовый 4 3 3 2" xfId="1558"/>
    <cellStyle name="Финансовый 4 3 3 2 2" xfId="6412"/>
    <cellStyle name="Финансовый 4 3 3 3" xfId="2603"/>
    <cellStyle name="Финансовый 4 3 4" xfId="1559"/>
    <cellStyle name="Финансовый 4 3 4 2" xfId="2047"/>
    <cellStyle name="Финансовый 4 3 4 2 2" xfId="6413"/>
    <cellStyle name="Финансовый 4 3 4 3" xfId="6414"/>
    <cellStyle name="Финансовый 4 3 4 4" xfId="2953"/>
    <cellStyle name="Финансовый 4 3 5" xfId="1560"/>
    <cellStyle name="Финансовый 4 3 5 2" xfId="6415"/>
    <cellStyle name="Финансовый 4 3 6" xfId="2339"/>
    <cellStyle name="Финансовый 4 4" xfId="252"/>
    <cellStyle name="Финансовый 4 4 2" xfId="535"/>
    <cellStyle name="Финансовый 4 4 2 2" xfId="1561"/>
    <cellStyle name="Финансовый 4 4 2 2 2" xfId="7174"/>
    <cellStyle name="Финансовый 4 4 2 3" xfId="2605"/>
    <cellStyle name="Финансовый 4 4 3" xfId="1562"/>
    <cellStyle name="Финансовый 4 4 3 2" xfId="2048"/>
    <cellStyle name="Финансовый 4 4 3 2 2" xfId="7175"/>
    <cellStyle name="Финансовый 4 4 3 3" xfId="2954"/>
    <cellStyle name="Финансовый 4 4 4" xfId="1563"/>
    <cellStyle name="Финансовый 4 4 4 2" xfId="7173"/>
    <cellStyle name="Финансовый 4 4 5" xfId="2341"/>
    <cellStyle name="Финансовый 4 5" xfId="370"/>
    <cellStyle name="Финансовый 4 5 2" xfId="645"/>
    <cellStyle name="Финансовый 4 5 2 2" xfId="1564"/>
    <cellStyle name="Финансовый 4 5 2 2 2" xfId="7177"/>
    <cellStyle name="Финансовый 4 5 2 3" xfId="2606"/>
    <cellStyle name="Финансовый 4 5 3" xfId="1565"/>
    <cellStyle name="Финансовый 4 5 3 2" xfId="2049"/>
    <cellStyle name="Финансовый 4 5 3 2 2" xfId="7178"/>
    <cellStyle name="Финансовый 4 5 3 3" xfId="2955"/>
    <cellStyle name="Финансовый 4 5 4" xfId="1566"/>
    <cellStyle name="Финансовый 4 5 4 2" xfId="7176"/>
    <cellStyle name="Финансовый 4 5 5" xfId="2342"/>
    <cellStyle name="Финансовый 4 6" xfId="531"/>
    <cellStyle name="Финансовый 4 6 2" xfId="1567"/>
    <cellStyle name="Финансовый 4 6 2 2" xfId="7179"/>
    <cellStyle name="Финансовый 4 6 3" xfId="2437"/>
    <cellStyle name="Финансовый 4 7" xfId="1568"/>
    <cellStyle name="Финансовый 4 7 2" xfId="2050"/>
    <cellStyle name="Финансовый 4 7 2 2" xfId="6417"/>
    <cellStyle name="Финансовый 4 7 2 3" xfId="6416"/>
    <cellStyle name="Финансовый 4 7 3" xfId="2956"/>
    <cellStyle name="Финансовый 4 8" xfId="1569"/>
    <cellStyle name="Финансовый 4 8 2" xfId="6418"/>
    <cellStyle name="Финансовый 4 9" xfId="2334"/>
    <cellStyle name="Финансовый 5" xfId="253"/>
    <cellStyle name="Финансовый 5 2" xfId="371"/>
    <cellStyle name="Финансовый 5 2 2" xfId="646"/>
    <cellStyle name="Финансовый 5 2 2 2" xfId="1570"/>
    <cellStyle name="Финансовый 5 2 2 2 2" xfId="7182"/>
    <cellStyle name="Финансовый 5 2 2 3" xfId="2607"/>
    <cellStyle name="Финансовый 5 2 3" xfId="1571"/>
    <cellStyle name="Финансовый 5 2 3 2" xfId="2051"/>
    <cellStyle name="Финансовый 5 2 3 2 2" xfId="7183"/>
    <cellStyle name="Финансовый 5 2 3 3" xfId="2957"/>
    <cellStyle name="Финансовый 5 2 4" xfId="1572"/>
    <cellStyle name="Финансовый 5 2 4 2" xfId="7181"/>
    <cellStyle name="Финансовый 5 2 5" xfId="2344"/>
    <cellStyle name="Финансовый 5 3" xfId="536"/>
    <cellStyle name="Финансовый 5 3 2" xfId="1573"/>
    <cellStyle name="Финансовый 5 3 2 2" xfId="7184"/>
    <cellStyle name="Финансовый 5 3 3" xfId="2440"/>
    <cellStyle name="Финансовый 5 4" xfId="1574"/>
    <cellStyle name="Финансовый 5 4 2" xfId="2052"/>
    <cellStyle name="Финансовый 5 4 2 2" xfId="7185"/>
    <cellStyle name="Финансовый 5 4 3" xfId="2958"/>
    <cellStyle name="Финансовый 5 5" xfId="1575"/>
    <cellStyle name="Финансовый 5 5 2" xfId="7180"/>
    <cellStyle name="Финансовый 5 6" xfId="2343"/>
    <cellStyle name="Финансовый 6" xfId="254"/>
    <cellStyle name="Финансовый 6 10" xfId="2345"/>
    <cellStyle name="Финансовый 6 2" xfId="372"/>
    <cellStyle name="Финансовый 6 2 10" xfId="2346"/>
    <cellStyle name="Финансовый 6 2 2" xfId="647"/>
    <cellStyle name="Финансовый 6 2 2 10" xfId="2608"/>
    <cellStyle name="Финансовый 6 2 2 2" xfId="1576"/>
    <cellStyle name="Финансовый 6 2 2 2 2" xfId="6420"/>
    <cellStyle name="Финансовый 6 2 2 2 2 2" xfId="6421"/>
    <cellStyle name="Финансовый 6 2 2 2 3" xfId="6419"/>
    <cellStyle name="Финансовый 6 2 2 3" xfId="6422"/>
    <cellStyle name="Финансовый 6 2 2 3 2" xfId="6423"/>
    <cellStyle name="Финансовый 6 2 2 4" xfId="6424"/>
    <cellStyle name="Финансовый 6 2 2 4 2" xfId="6425"/>
    <cellStyle name="Финансовый 6 2 2 4 2 2" xfId="6426"/>
    <cellStyle name="Финансовый 6 2 2 4 3" xfId="6427"/>
    <cellStyle name="Финансовый 6 2 2 5" xfId="6428"/>
    <cellStyle name="Финансовый 6 2 2 5 2" xfId="6429"/>
    <cellStyle name="Финансовый 6 2 2 5 2 2" xfId="6430"/>
    <cellStyle name="Финансовый 6 2 2 6" xfId="6431"/>
    <cellStyle name="Финансовый 6 2 2 6 2" xfId="6432"/>
    <cellStyle name="Финансовый 6 2 2 7" xfId="6433"/>
    <cellStyle name="Финансовый 6 2 2 7 2" xfId="6434"/>
    <cellStyle name="Финансовый 6 2 2 8" xfId="6435"/>
    <cellStyle name="Финансовый 6 2 2 8 2" xfId="6436"/>
    <cellStyle name="Финансовый 6 2 2 9" xfId="6437"/>
    <cellStyle name="Финансовый 6 2 3" xfId="1577"/>
    <cellStyle name="Финансовый 6 2 3 2" xfId="2053"/>
    <cellStyle name="Финансовый 6 2 3 2 2" xfId="6439"/>
    <cellStyle name="Финансовый 6 2 3 2 3" xfId="6438"/>
    <cellStyle name="Финансовый 6 2 3 3" xfId="6440"/>
    <cellStyle name="Финансовый 6 2 3 3 2" xfId="6441"/>
    <cellStyle name="Финансовый 6 2 3 4" xfId="6442"/>
    <cellStyle name="Финансовый 6 2 3 5" xfId="2959"/>
    <cellStyle name="Финансовый 6 2 4" xfId="1578"/>
    <cellStyle name="Финансовый 6 2 4 2" xfId="6444"/>
    <cellStyle name="Финансовый 6 2 4 3" xfId="6443"/>
    <cellStyle name="Финансовый 6 2 5" xfId="6445"/>
    <cellStyle name="Финансовый 6 2 5 2" xfId="6446"/>
    <cellStyle name="Финансовый 6 2 6" xfId="6447"/>
    <cellStyle name="Финансовый 6 2 6 2" xfId="6448"/>
    <cellStyle name="Финансовый 6 2 7" xfId="6449"/>
    <cellStyle name="Финансовый 6 2 8" xfId="6450"/>
    <cellStyle name="Финансовый 6 2 9" xfId="6451"/>
    <cellStyle name="Финансовый 6 3" xfId="537"/>
    <cellStyle name="Финансовый 6 3 2" xfId="1579"/>
    <cellStyle name="Финансовый 6 3 2 2" xfId="6453"/>
    <cellStyle name="Финансовый 6 3 2 2 2" xfId="6454"/>
    <cellStyle name="Финансовый 6 3 2 3" xfId="6455"/>
    <cellStyle name="Финансовый 6 3 2 3 2" xfId="6456"/>
    <cellStyle name="Финансовый 6 3 2 4" xfId="6457"/>
    <cellStyle name="Финансовый 6 3 2 5" xfId="6452"/>
    <cellStyle name="Финансовый 6 3 3" xfId="6458"/>
    <cellStyle name="Финансовый 6 3 3 2" xfId="6459"/>
    <cellStyle name="Финансовый 6 3 3 2 2" xfId="6460"/>
    <cellStyle name="Финансовый 6 3 3 3" xfId="6461"/>
    <cellStyle name="Финансовый 6 3 3 3 2" xfId="6462"/>
    <cellStyle name="Финансовый 6 3 3 4" xfId="6463"/>
    <cellStyle name="Финансовый 6 3 4" xfId="6464"/>
    <cellStyle name="Финансовый 6 3 4 2" xfId="6465"/>
    <cellStyle name="Финансовый 6 3 5" xfId="6466"/>
    <cellStyle name="Финансовый 6 3 6" xfId="2441"/>
    <cellStyle name="Финансовый 6 4" xfId="1580"/>
    <cellStyle name="Финансовый 6 4 2" xfId="2054"/>
    <cellStyle name="Финансовый 6 4 2 2" xfId="6468"/>
    <cellStyle name="Финансовый 6 4 2 3" xfId="6467"/>
    <cellStyle name="Финансовый 6 4 3" xfId="6469"/>
    <cellStyle name="Финансовый 6 4 3 2" xfId="6470"/>
    <cellStyle name="Финансовый 6 4 4" xfId="6471"/>
    <cellStyle name="Финансовый 6 4 5" xfId="2960"/>
    <cellStyle name="Финансовый 6 5" xfId="1581"/>
    <cellStyle name="Финансовый 6 5 2" xfId="6473"/>
    <cellStyle name="Финансовый 6 5 2 2" xfId="6474"/>
    <cellStyle name="Финансовый 6 5 3" xfId="6475"/>
    <cellStyle name="Финансовый 6 5 3 2" xfId="6476"/>
    <cellStyle name="Финансовый 6 5 4" xfId="6477"/>
    <cellStyle name="Финансовый 6 5 4 2" xfId="6478"/>
    <cellStyle name="Финансовый 6 5 5" xfId="6479"/>
    <cellStyle name="Финансовый 6 5 5 2" xfId="6480"/>
    <cellStyle name="Финансовый 6 5 6" xfId="6481"/>
    <cellStyle name="Финансовый 6 5 6 2" xfId="6482"/>
    <cellStyle name="Финансовый 6 5 7" xfId="6483"/>
    <cellStyle name="Финансовый 6 5 7 2" xfId="6484"/>
    <cellStyle name="Финансовый 6 5 8" xfId="6485"/>
    <cellStyle name="Финансовый 6 5 9" xfId="6472"/>
    <cellStyle name="Финансовый 6 6" xfId="6486"/>
    <cellStyle name="Финансовый 6 6 2" xfId="6487"/>
    <cellStyle name="Финансовый 6 7" xfId="6488"/>
    <cellStyle name="Финансовый 6 7 2" xfId="6489"/>
    <cellStyle name="Финансовый 6 7 2 2" xfId="6490"/>
    <cellStyle name="Финансовый 6 7 3" xfId="6491"/>
    <cellStyle name="Финансовый 6 7 3 2" xfId="6492"/>
    <cellStyle name="Финансовый 6 7 4" xfId="6493"/>
    <cellStyle name="Финансовый 6 8" xfId="6494"/>
    <cellStyle name="Финансовый 6 8 2" xfId="6495"/>
    <cellStyle name="Финансовый 6 8 3" xfId="6496"/>
    <cellStyle name="Финансовый 6 8 4" xfId="6497"/>
    <cellStyle name="Финансовый 6 9" xfId="6498"/>
    <cellStyle name="Финансовый 7" xfId="255"/>
    <cellStyle name="Финансовый 7 2" xfId="373"/>
    <cellStyle name="Финансовый 7 2 2" xfId="648"/>
    <cellStyle name="Финансовый 7 2 2 2" xfId="1582"/>
    <cellStyle name="Финансовый 7 2 2 2 2" xfId="6499"/>
    <cellStyle name="Финансовый 7 2 2 3" xfId="2609"/>
    <cellStyle name="Финансовый 7 2 3" xfId="1583"/>
    <cellStyle name="Финансовый 7 2 3 2" xfId="2055"/>
    <cellStyle name="Финансовый 7 2 3 2 2" xfId="7187"/>
    <cellStyle name="Финансовый 7 2 3 3" xfId="2961"/>
    <cellStyle name="Финансовый 7 2 4" xfId="1584"/>
    <cellStyle name="Финансовый 7 2 4 2" xfId="7186"/>
    <cellStyle name="Финансовый 7 2 5" xfId="2348"/>
    <cellStyle name="Финансовый 7 3" xfId="1585"/>
    <cellStyle name="Финансовый 7 3 10" xfId="6500"/>
    <cellStyle name="Финансовый 7 3 11" xfId="6501"/>
    <cellStyle name="Финансовый 7 3 12" xfId="6502"/>
    <cellStyle name="Финансовый 7 3 13" xfId="2442"/>
    <cellStyle name="Финансовый 7 3 2" xfId="1586"/>
    <cellStyle name="Финансовый 7 3 2 2" xfId="6504"/>
    <cellStyle name="Финансовый 7 3 2 3" xfId="6503"/>
    <cellStyle name="Финансовый 7 3 3" xfId="6505"/>
    <cellStyle name="Финансовый 7 3 3 2" xfId="6506"/>
    <cellStyle name="Финансовый 7 3 3 2 2" xfId="6507"/>
    <cellStyle name="Финансовый 7 3 3 3" xfId="6508"/>
    <cellStyle name="Финансовый 7 3 3 4" xfId="6509"/>
    <cellStyle name="Финансовый 7 3 3 5" xfId="6510"/>
    <cellStyle name="Финансовый 7 3 3 6" xfId="6511"/>
    <cellStyle name="Финансовый 7 3 3 7" xfId="6512"/>
    <cellStyle name="Финансовый 7 3 4" xfId="6513"/>
    <cellStyle name="Финансовый 7 3 5" xfId="6514"/>
    <cellStyle name="Финансовый 7 3 6" xfId="6515"/>
    <cellStyle name="Финансовый 7 3 7" xfId="6516"/>
    <cellStyle name="Финансовый 7 3 8" xfId="6517"/>
    <cellStyle name="Финансовый 7 3 9" xfId="6518"/>
    <cellStyle name="Финансовый 7 4" xfId="1587"/>
    <cellStyle name="Финансовый 7 5" xfId="1588"/>
    <cellStyle name="Финансовый 7 5 2" xfId="6520"/>
    <cellStyle name="Финансовый 7 5 3" xfId="6519"/>
    <cellStyle name="Финансовый 7 6" xfId="6521"/>
    <cellStyle name="Финансовый 7 6 2" xfId="6522"/>
    <cellStyle name="Финансовый 7 6 2 2" xfId="6523"/>
    <cellStyle name="Финансовый 7 6 3" xfId="6524"/>
    <cellStyle name="Финансовый 7 6 4" xfId="6525"/>
    <cellStyle name="Финансовый 7 6 4 2" xfId="6526"/>
    <cellStyle name="Финансовый 7 6 4 3" xfId="6527"/>
    <cellStyle name="Финансовый 7 6 5" xfId="6528"/>
    <cellStyle name="Финансовый 7 6 6" xfId="6529"/>
    <cellStyle name="Финансовый 7 7" xfId="6530"/>
    <cellStyle name="Финансовый 7 8" xfId="2347"/>
    <cellStyle name="Финансовый 8" xfId="256"/>
    <cellStyle name="Финансовый 8 2" xfId="6531"/>
    <cellStyle name="Финансовый 8 3" xfId="6532"/>
    <cellStyle name="Финансовый 8 3 2" xfId="6533"/>
    <cellStyle name="Финансовый 8 4" xfId="6534"/>
    <cellStyle name="Финансовый 9" xfId="257"/>
    <cellStyle name="Финансовый 9 2" xfId="538"/>
    <cellStyle name="Финансовый 9 2 2" xfId="1589"/>
    <cellStyle name="Финансовый 9 2 2 2" xfId="6535"/>
    <cellStyle name="Финансовый 9 2 3" xfId="2610"/>
    <cellStyle name="Финансовый 9 3" xfId="1590"/>
    <cellStyle name="Финансовый 9 3 2" xfId="2056"/>
    <cellStyle name="Финансовый 9 3 2 2" xfId="6536"/>
    <cellStyle name="Финансовый 9 3 3" xfId="2962"/>
    <cellStyle name="Финансовый 9 4" xfId="1591"/>
    <cellStyle name="Финансовый 9 4 2" xfId="6537"/>
    <cellStyle name="Финансовый 9 5" xfId="2349"/>
  </cellStyles>
  <dxfs count="2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0033CC"/>
      <color rgb="FF66CCFF"/>
      <color rgb="FFFF9966"/>
      <color rgb="FF00CC99"/>
      <color rgb="FFFFCCFF"/>
      <color rgb="FFFFDEBD"/>
      <color rgb="FF99CCFF"/>
      <color rgb="FFF9DBFD"/>
      <color rgb="FF99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jpe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jpeg"/><Relationship Id="rId15" Type="http://schemas.openxmlformats.org/officeDocument/2006/relationships/image" Target="../media/image16.pn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209551</xdr:rowOff>
    </xdr:from>
    <xdr:to>
      <xdr:col>1</xdr:col>
      <xdr:colOff>0</xdr:colOff>
      <xdr:row>2</xdr:row>
      <xdr:rowOff>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09551"/>
          <a:ext cx="25527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16</xdr:row>
      <xdr:rowOff>177298</xdr:rowOff>
    </xdr:from>
    <xdr:to>
      <xdr:col>0</xdr:col>
      <xdr:colOff>3034393</xdr:colOff>
      <xdr:row>16</xdr:row>
      <xdr:rowOff>1551096</xdr:rowOff>
    </xdr:to>
    <xdr:pic>
      <xdr:nvPicPr>
        <xdr:cNvPr id="19" name="Рисунок 18">
          <a:extLst>
            <a:ext uri="{FF2B5EF4-FFF2-40B4-BE49-F238E27FC236}">
              <a16:creationId xmlns="" xmlns:a16="http://schemas.microsoft.com/office/drawing/2014/main" id="{00000000-0008-0000-3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3" y="19050405"/>
          <a:ext cx="2857500" cy="1373798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326570</xdr:colOff>
      <xdr:row>20</xdr:row>
      <xdr:rowOff>68036</xdr:rowOff>
    </xdr:from>
    <xdr:to>
      <xdr:col>0</xdr:col>
      <xdr:colOff>3006761</xdr:colOff>
      <xdr:row>20</xdr:row>
      <xdr:rowOff>1986643</xdr:rowOff>
    </xdr:to>
    <xdr:pic>
      <xdr:nvPicPr>
        <xdr:cNvPr id="21" name="Рисунок 20">
          <a:extLst>
            <a:ext uri="{FF2B5EF4-FFF2-40B4-BE49-F238E27FC236}">
              <a16:creationId xmlns="" xmlns:a16="http://schemas.microsoft.com/office/drawing/2014/main" id="{00000000-0008-0000-3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6570" y="23730857"/>
          <a:ext cx="2680191" cy="1918607"/>
        </a:xfrm>
        <a:prstGeom prst="rect">
          <a:avLst/>
        </a:prstGeom>
      </xdr:spPr>
    </xdr:pic>
    <xdr:clientData/>
  </xdr:twoCellAnchor>
  <xdr:twoCellAnchor editAs="oneCell">
    <xdr:from>
      <xdr:col>0</xdr:col>
      <xdr:colOff>555625</xdr:colOff>
      <xdr:row>24</xdr:row>
      <xdr:rowOff>54373</xdr:rowOff>
    </xdr:from>
    <xdr:to>
      <xdr:col>0</xdr:col>
      <xdr:colOff>2496740</xdr:colOff>
      <xdr:row>24</xdr:row>
      <xdr:rowOff>1682483</xdr:rowOff>
    </xdr:to>
    <xdr:pic>
      <xdr:nvPicPr>
        <xdr:cNvPr id="26" name="Picture 2" descr="http://osnova-snov.ru/upload/resize/upload/photos/a92a62825cc9f1c9ae598d10f792d7c04aa4d3fa.jpeg_800x671.jpeg">
          <a:extLst>
            <a:ext uri="{FF2B5EF4-FFF2-40B4-BE49-F238E27FC236}">
              <a16:creationId xmlns="" xmlns:a16="http://schemas.microsoft.com/office/drawing/2014/main" id="{00000000-0008-0000-3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5625" y="39725998"/>
          <a:ext cx="1941115" cy="162811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682624</xdr:colOff>
      <xdr:row>26</xdr:row>
      <xdr:rowOff>140911</xdr:rowOff>
    </xdr:from>
    <xdr:to>
      <xdr:col>0</xdr:col>
      <xdr:colOff>2602345</xdr:colOff>
      <xdr:row>26</xdr:row>
      <xdr:rowOff>1751077</xdr:rowOff>
    </xdr:to>
    <xdr:pic>
      <xdr:nvPicPr>
        <xdr:cNvPr id="29" name="Picture 2" descr="http://osnova-snov.ru/upload/resize/upload/photos/280a89d0c6589c9c5dda94e49620f35c6b6eb68a.jpeg_800x671.jpeg">
          <a:extLst>
            <a:ext uri="{FF2B5EF4-FFF2-40B4-BE49-F238E27FC236}">
              <a16:creationId xmlns="" xmlns:a16="http://schemas.microsoft.com/office/drawing/2014/main" id="{00000000-0008-0000-3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82624" y="47146786"/>
          <a:ext cx="1919721" cy="161016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523875</xdr:colOff>
      <xdr:row>28</xdr:row>
      <xdr:rowOff>189549</xdr:rowOff>
    </xdr:from>
    <xdr:to>
      <xdr:col>0</xdr:col>
      <xdr:colOff>2714625</xdr:colOff>
      <xdr:row>30</xdr:row>
      <xdr:rowOff>661791</xdr:rowOff>
    </xdr:to>
    <xdr:pic>
      <xdr:nvPicPr>
        <xdr:cNvPr id="31" name="Picture 2" descr="http://osnova-snov.ru/upload/resize/upload/photos/ff1d012bea0a391cd3b94720e9940066b3041fc9.jpeg_800x671.jpeg">
          <a:extLst>
            <a:ext uri="{FF2B5EF4-FFF2-40B4-BE49-F238E27FC236}">
              <a16:creationId xmlns="" xmlns:a16="http://schemas.microsoft.com/office/drawing/2014/main" id="{00000000-0008-0000-3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3875" y="51942049"/>
          <a:ext cx="2190750" cy="183749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139701</xdr:colOff>
      <xdr:row>14</xdr:row>
      <xdr:rowOff>95886</xdr:rowOff>
    </xdr:from>
    <xdr:to>
      <xdr:col>0</xdr:col>
      <xdr:colOff>3111500</xdr:colOff>
      <xdr:row>14</xdr:row>
      <xdr:rowOff>1560602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39701" y="4185286"/>
          <a:ext cx="2971799" cy="1464716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215901</xdr:colOff>
      <xdr:row>12</xdr:row>
      <xdr:rowOff>63500</xdr:rowOff>
    </xdr:from>
    <xdr:to>
      <xdr:col>0</xdr:col>
      <xdr:colOff>3121739</xdr:colOff>
      <xdr:row>12</xdr:row>
      <xdr:rowOff>1548490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15901" y="1600200"/>
          <a:ext cx="2905838" cy="148499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7</xdr:row>
      <xdr:rowOff>147321</xdr:rowOff>
    </xdr:from>
    <xdr:to>
      <xdr:col>0</xdr:col>
      <xdr:colOff>3058109</xdr:colOff>
      <xdr:row>8</xdr:row>
      <xdr:rowOff>490221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92100" y="4262121"/>
          <a:ext cx="2766009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431800</xdr:colOff>
      <xdr:row>22</xdr:row>
      <xdr:rowOff>342900</xdr:rowOff>
    </xdr:from>
    <xdr:to>
      <xdr:col>0</xdr:col>
      <xdr:colOff>2870200</xdr:colOff>
      <xdr:row>22</xdr:row>
      <xdr:rowOff>1790700</xdr:rowOff>
    </xdr:to>
    <xdr:pic>
      <xdr:nvPicPr>
        <xdr:cNvPr id="11" name="Рисунок 10"/>
        <xdr:cNvPicPr/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431800" y="14312900"/>
          <a:ext cx="2438400" cy="144780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10</xdr:row>
      <xdr:rowOff>50800</xdr:rowOff>
    </xdr:from>
    <xdr:to>
      <xdr:col>0</xdr:col>
      <xdr:colOff>2870199</xdr:colOff>
      <xdr:row>10</xdr:row>
      <xdr:rowOff>1606073</xdr:rowOff>
    </xdr:to>
    <xdr:pic>
      <xdr:nvPicPr>
        <xdr:cNvPr id="12" name="Рисунок 11" descr="https://downloader.disk.yandex.ru/preview/2922fd1a2dc1c34172a7bb684abbb48a6bfedbe893bc7c39678b7566375654fe/637f8335/swerEMxl5XES6_DzgsERu4pYDLa0XP9xoxsvohW9XPu6puZljvOhSls8Gdd3lPb4d_5Igd1oKPYDLG2eH2yqqw%3D%3D?uid=0&amp;filename=IMG_1904-Edit.jpg&amp;disposition=inline&amp;hash=&amp;limit=0&amp;content_type=image%2Fjpeg&amp;owner_uid=0&amp;tknv=v2&amp;size=1920x902"/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3400" y="3860800"/>
          <a:ext cx="2336799" cy="155527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177800</xdr:colOff>
      <xdr:row>18</xdr:row>
      <xdr:rowOff>203200</xdr:rowOff>
    </xdr:from>
    <xdr:to>
      <xdr:col>0</xdr:col>
      <xdr:colOff>3035300</xdr:colOff>
      <xdr:row>18</xdr:row>
      <xdr:rowOff>1576998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00000000-0008-0000-3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4262100"/>
          <a:ext cx="2857500" cy="1373798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31</xdr:row>
      <xdr:rowOff>520700</xdr:rowOff>
    </xdr:from>
    <xdr:to>
      <xdr:col>1</xdr:col>
      <xdr:colOff>6531</xdr:colOff>
      <xdr:row>33</xdr:row>
      <xdr:rowOff>11430</xdr:rowOff>
    </xdr:to>
    <xdr:pic>
      <xdr:nvPicPr>
        <xdr:cNvPr id="14" name="Рисунок 13"/>
        <xdr:cNvPicPr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0" y="29235400"/>
          <a:ext cx="2886710" cy="192913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37</xdr:row>
      <xdr:rowOff>130629</xdr:rowOff>
    </xdr:from>
    <xdr:to>
      <xdr:col>1</xdr:col>
      <xdr:colOff>101600</xdr:colOff>
      <xdr:row>39</xdr:row>
      <xdr:rowOff>398153</xdr:rowOff>
    </xdr:to>
    <xdr:pic>
      <xdr:nvPicPr>
        <xdr:cNvPr id="28" name="Рисунок 27">
          <a:extLst>
            <a:ext uri="{FF2B5EF4-FFF2-40B4-BE49-F238E27FC236}">
              <a16:creationId xmlns="" xmlns:a16="http://schemas.microsoft.com/office/drawing/2014/main" id="{97F079F1-9BB6-40E4-9888-321A360BC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44119800"/>
          <a:ext cx="3389086" cy="2705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2993571</xdr:colOff>
      <xdr:row>4</xdr:row>
      <xdr:rowOff>214924</xdr:rowOff>
    </xdr:to>
    <xdr:pic>
      <xdr:nvPicPr>
        <xdr:cNvPr id="20" name="Рисунок 19">
          <a:extLst>
            <a:ext uri="{FF2B5EF4-FFF2-40B4-BE49-F238E27FC236}">
              <a16:creationId xmlns="" xmlns:a16="http://schemas.microsoft.com/office/drawing/2014/main" id="{15A9650B-993D-0BD4-D70E-9486F6F09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1502229"/>
          <a:ext cx="2993571" cy="18477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3058886</xdr:colOff>
      <xdr:row>6</xdr:row>
      <xdr:rowOff>255239</xdr:rowOff>
    </xdr:to>
    <xdr:pic>
      <xdr:nvPicPr>
        <xdr:cNvPr id="22" name="Рисунок 21">
          <a:extLst>
            <a:ext uri="{FF2B5EF4-FFF2-40B4-BE49-F238E27FC236}">
              <a16:creationId xmlns="" xmlns:a16="http://schemas.microsoft.com/office/drawing/2014/main" id="{15A9650B-993D-0BD4-D70E-9486F6F09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 flipH="1">
          <a:off x="0" y="4060371"/>
          <a:ext cx="3058886" cy="18880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405244</xdr:rowOff>
    </xdr:from>
    <xdr:to>
      <xdr:col>0</xdr:col>
      <xdr:colOff>3167742</xdr:colOff>
      <xdr:row>37</xdr:row>
      <xdr:rowOff>216880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0" y="39234587"/>
          <a:ext cx="3167742" cy="2533065"/>
        </a:xfrm>
        <a:prstGeom prst="rect">
          <a:avLst/>
        </a:prstGeom>
      </xdr:spPr>
    </xdr:pic>
    <xdr:clientData/>
  </xdr:twoCellAnchor>
  <xdr:twoCellAnchor editAs="oneCell">
    <xdr:from>
      <xdr:col>0</xdr:col>
      <xdr:colOff>348342</xdr:colOff>
      <xdr:row>40</xdr:row>
      <xdr:rowOff>152398</xdr:rowOff>
    </xdr:from>
    <xdr:to>
      <xdr:col>0</xdr:col>
      <xdr:colOff>2880785</xdr:colOff>
      <xdr:row>40</xdr:row>
      <xdr:rowOff>1611085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48342" y="42247455"/>
          <a:ext cx="2532443" cy="1458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1093;&#1093;&#1093;&#1093;@&#1093;&#1093;&#1093;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J52"/>
  <sheetViews>
    <sheetView view="pageBreakPreview" zoomScale="90" zoomScaleSheetLayoutView="90" workbookViewId="0">
      <selection activeCell="G13" sqref="G13"/>
    </sheetView>
  </sheetViews>
  <sheetFormatPr defaultColWidth="8.85546875" defaultRowHeight="15.75"/>
  <cols>
    <col min="1" max="1" width="3.7109375" style="16" customWidth="1"/>
    <col min="2" max="2" width="35" style="16" customWidth="1"/>
    <col min="3" max="3" width="43.7109375" style="32" customWidth="1"/>
    <col min="4" max="4" width="0.5703125" style="16" customWidth="1"/>
    <col min="5" max="16384" width="8.85546875" style="16"/>
  </cols>
  <sheetData>
    <row r="1" spans="1:10">
      <c r="A1" s="58"/>
      <c r="B1" s="58"/>
      <c r="C1" s="287"/>
      <c r="D1" s="58"/>
      <c r="E1" s="288"/>
      <c r="F1" s="288"/>
      <c r="G1" s="288"/>
      <c r="H1" s="288"/>
      <c r="I1" s="288"/>
      <c r="J1" s="288"/>
    </row>
    <row r="2" spans="1:10">
      <c r="A2" s="58"/>
      <c r="B2" s="58"/>
      <c r="C2" s="287"/>
      <c r="D2" s="58"/>
      <c r="E2" s="288"/>
      <c r="F2" s="288"/>
      <c r="G2" s="288"/>
      <c r="H2" s="288"/>
      <c r="I2" s="288"/>
      <c r="J2" s="288"/>
    </row>
    <row r="3" spans="1:10">
      <c r="A3" s="58"/>
      <c r="B3" s="289" t="s">
        <v>0</v>
      </c>
      <c r="C3" s="293" t="s">
        <v>1</v>
      </c>
      <c r="D3" s="58"/>
      <c r="E3" s="288"/>
      <c r="F3" s="288"/>
      <c r="G3" s="288"/>
      <c r="H3" s="288"/>
      <c r="I3" s="288"/>
      <c r="J3" s="288"/>
    </row>
    <row r="4" spans="1:10">
      <c r="A4" s="58"/>
      <c r="B4" s="289"/>
      <c r="C4" s="294"/>
      <c r="D4" s="58"/>
      <c r="E4" s="288"/>
      <c r="F4" s="288"/>
      <c r="G4" s="288"/>
      <c r="H4" s="288"/>
      <c r="I4" s="288"/>
      <c r="J4" s="288"/>
    </row>
    <row r="5" spans="1:10">
      <c r="A5" s="58"/>
      <c r="B5" s="289" t="s">
        <v>2</v>
      </c>
      <c r="C5" s="293">
        <v>8800</v>
      </c>
      <c r="D5" s="58"/>
      <c r="E5" s="288"/>
      <c r="F5" s="288"/>
      <c r="G5" s="288"/>
      <c r="H5" s="288"/>
      <c r="I5" s="288"/>
      <c r="J5" s="288"/>
    </row>
    <row r="6" spans="1:10">
      <c r="A6" s="58"/>
      <c r="B6" s="289"/>
      <c r="C6" s="294"/>
      <c r="D6" s="58"/>
      <c r="E6" s="288"/>
      <c r="F6" s="288"/>
      <c r="G6" s="288"/>
      <c r="H6" s="288"/>
      <c r="I6" s="288"/>
      <c r="J6" s="288"/>
    </row>
    <row r="7" spans="1:10">
      <c r="A7" s="290"/>
      <c r="B7" s="544"/>
      <c r="C7" s="295"/>
      <c r="D7" s="290"/>
      <c r="E7" s="288"/>
      <c r="F7" s="288"/>
      <c r="G7" s="288"/>
      <c r="H7" s="288"/>
      <c r="I7" s="288"/>
      <c r="J7" s="288"/>
    </row>
    <row r="8" spans="1:10">
      <c r="A8" s="58"/>
      <c r="B8" s="289"/>
      <c r="C8" s="294"/>
      <c r="D8" s="58"/>
      <c r="E8" s="288"/>
      <c r="F8" s="288"/>
      <c r="G8" s="291"/>
      <c r="H8" s="288"/>
      <c r="I8" s="288"/>
      <c r="J8" s="288"/>
    </row>
    <row r="9" spans="1:10">
      <c r="A9" s="58"/>
      <c r="B9" s="289"/>
      <c r="C9" s="294"/>
      <c r="D9" s="58"/>
      <c r="E9" s="288"/>
      <c r="F9" s="288"/>
      <c r="G9" s="288"/>
      <c r="H9" s="288"/>
      <c r="I9" s="288"/>
      <c r="J9" s="288"/>
    </row>
    <row r="10" spans="1:10">
      <c r="A10" s="58"/>
      <c r="B10" s="289" t="s">
        <v>3</v>
      </c>
      <c r="C10" s="296" t="s">
        <v>276</v>
      </c>
      <c r="D10" s="58"/>
      <c r="E10" s="288"/>
      <c r="F10" s="288"/>
      <c r="G10" s="288"/>
      <c r="H10" s="288"/>
      <c r="I10" s="288"/>
      <c r="J10" s="288"/>
    </row>
    <row r="11" spans="1:10">
      <c r="A11" s="58"/>
      <c r="B11" s="289"/>
      <c r="C11" s="294"/>
      <c r="D11" s="58"/>
      <c r="E11" s="288"/>
      <c r="F11" s="288"/>
      <c r="G11" s="288"/>
      <c r="H11" s="288"/>
      <c r="I11" s="288"/>
      <c r="J11" s="288"/>
    </row>
    <row r="12" spans="1:10">
      <c r="A12" s="58"/>
      <c r="B12" s="289" t="s">
        <v>4</v>
      </c>
      <c r="C12" s="293">
        <v>8800</v>
      </c>
      <c r="D12" s="58"/>
      <c r="E12" s="288"/>
      <c r="F12" s="288"/>
      <c r="G12" s="288"/>
      <c r="H12" s="288"/>
      <c r="I12" s="288"/>
      <c r="J12" s="288"/>
    </row>
    <row r="13" spans="1:10">
      <c r="A13" s="58"/>
      <c r="B13" s="289"/>
      <c r="C13" s="287"/>
      <c r="D13" s="58"/>
      <c r="E13" s="288"/>
      <c r="F13" s="288"/>
      <c r="G13" s="288"/>
      <c r="H13" s="288"/>
      <c r="I13" s="288"/>
      <c r="J13" s="288"/>
    </row>
    <row r="14" spans="1:10">
      <c r="A14" s="58"/>
      <c r="B14" s="58"/>
      <c r="C14" s="287"/>
      <c r="D14" s="58"/>
      <c r="E14" s="288"/>
      <c r="F14" s="288"/>
      <c r="G14" s="288"/>
      <c r="H14" s="288"/>
      <c r="I14" s="288"/>
      <c r="J14" s="288"/>
    </row>
    <row r="15" spans="1:10">
      <c r="A15" s="58"/>
      <c r="B15" s="58"/>
      <c r="C15" s="287"/>
      <c r="D15" s="58"/>
      <c r="E15" s="288"/>
      <c r="F15" s="288"/>
      <c r="G15" s="288"/>
      <c r="H15" s="288"/>
      <c r="I15" s="288"/>
      <c r="J15" s="288"/>
    </row>
    <row r="16" spans="1:10">
      <c r="A16" s="58"/>
      <c r="B16" s="58"/>
      <c r="C16" s="287"/>
      <c r="D16" s="58"/>
      <c r="E16" s="288"/>
      <c r="F16" s="288"/>
      <c r="G16" s="288"/>
      <c r="H16" s="288"/>
      <c r="I16" s="288"/>
      <c r="J16" s="288"/>
    </row>
    <row r="17" spans="1:10">
      <c r="A17" s="58"/>
      <c r="B17" s="58"/>
      <c r="C17" s="287"/>
      <c r="D17" s="58"/>
      <c r="E17" s="288"/>
      <c r="F17" s="288"/>
      <c r="G17" s="288"/>
      <c r="H17" s="288"/>
      <c r="I17" s="288"/>
      <c r="J17" s="288"/>
    </row>
    <row r="18" spans="1:10">
      <c r="A18" s="58"/>
      <c r="B18" s="58"/>
      <c r="C18" s="287"/>
      <c r="D18" s="58"/>
      <c r="E18" s="288"/>
      <c r="F18" s="288"/>
      <c r="G18" s="288"/>
      <c r="H18" s="288"/>
      <c r="I18" s="288"/>
      <c r="J18" s="288"/>
    </row>
    <row r="19" spans="1:10">
      <c r="A19" s="58"/>
      <c r="B19" s="58"/>
      <c r="C19" s="287"/>
      <c r="D19" s="58"/>
      <c r="E19" s="288"/>
      <c r="F19" s="288"/>
      <c r="G19" s="288"/>
      <c r="H19" s="288"/>
      <c r="I19" s="288"/>
      <c r="J19" s="288"/>
    </row>
    <row r="20" spans="1:10">
      <c r="A20" s="58"/>
      <c r="B20" s="58"/>
      <c r="C20" s="287"/>
      <c r="D20" s="58"/>
      <c r="E20" s="288"/>
      <c r="F20" s="288"/>
      <c r="G20" s="288"/>
      <c r="H20" s="288"/>
      <c r="I20" s="288"/>
      <c r="J20" s="288"/>
    </row>
    <row r="21" spans="1:10">
      <c r="A21" s="58"/>
      <c r="B21" s="58"/>
      <c r="C21" s="287"/>
      <c r="D21" s="58"/>
      <c r="E21" s="288"/>
      <c r="F21" s="288"/>
      <c r="G21" s="288"/>
      <c r="H21" s="288"/>
      <c r="I21" s="288"/>
      <c r="J21" s="288"/>
    </row>
    <row r="22" spans="1:10">
      <c r="A22" s="58"/>
      <c r="B22" s="58"/>
      <c r="C22" s="287"/>
      <c r="D22" s="58"/>
      <c r="E22" s="288"/>
      <c r="F22" s="288"/>
      <c r="G22" s="288"/>
      <c r="H22" s="288"/>
      <c r="I22" s="288"/>
      <c r="J22" s="288"/>
    </row>
    <row r="23" spans="1:10">
      <c r="A23" s="58"/>
      <c r="B23" s="58"/>
      <c r="C23" s="287"/>
      <c r="D23" s="58"/>
      <c r="E23" s="288"/>
      <c r="F23" s="288"/>
      <c r="G23" s="288"/>
      <c r="H23" s="288"/>
      <c r="I23" s="288"/>
      <c r="J23" s="288"/>
    </row>
    <row r="24" spans="1:10">
      <c r="A24" s="288"/>
      <c r="B24" s="288"/>
      <c r="C24" s="292"/>
      <c r="D24" s="288"/>
      <c r="E24" s="288"/>
      <c r="F24" s="288"/>
      <c r="G24" s="288"/>
      <c r="H24" s="288"/>
      <c r="I24" s="288"/>
      <c r="J24" s="288"/>
    </row>
    <row r="25" spans="1:10">
      <c r="A25" s="288"/>
      <c r="B25" s="288"/>
      <c r="C25" s="292"/>
      <c r="D25" s="288"/>
      <c r="E25" s="288"/>
      <c r="F25" s="288"/>
      <c r="G25" s="288"/>
      <c r="H25" s="288"/>
      <c r="I25" s="288"/>
      <c r="J25" s="288"/>
    </row>
    <row r="26" spans="1:10">
      <c r="A26" s="288"/>
      <c r="B26" s="288"/>
      <c r="C26" s="292"/>
      <c r="D26" s="288"/>
      <c r="E26" s="288"/>
      <c r="F26" s="288"/>
      <c r="G26" s="288"/>
      <c r="H26" s="288"/>
      <c r="I26" s="288"/>
      <c r="J26" s="288"/>
    </row>
    <row r="27" spans="1:10">
      <c r="A27" s="288"/>
      <c r="B27" s="288"/>
      <c r="C27" s="292"/>
      <c r="D27" s="288"/>
      <c r="E27" s="288"/>
      <c r="F27" s="288"/>
      <c r="G27" s="288"/>
      <c r="H27" s="288"/>
      <c r="I27" s="288"/>
      <c r="J27" s="288"/>
    </row>
    <row r="28" spans="1:10">
      <c r="A28" s="288"/>
      <c r="B28" s="288"/>
      <c r="C28" s="292"/>
      <c r="D28" s="288"/>
      <c r="E28" s="288"/>
      <c r="F28" s="288"/>
      <c r="G28" s="288"/>
      <c r="H28" s="288"/>
      <c r="I28" s="288"/>
      <c r="J28" s="288"/>
    </row>
    <row r="29" spans="1:10">
      <c r="A29" s="288"/>
      <c r="B29" s="288"/>
      <c r="C29" s="292"/>
      <c r="D29" s="288"/>
      <c r="E29" s="288"/>
      <c r="F29" s="288"/>
      <c r="G29" s="288"/>
      <c r="H29" s="288"/>
      <c r="I29" s="288"/>
      <c r="J29" s="288"/>
    </row>
    <row r="30" spans="1:10">
      <c r="A30" s="288"/>
      <c r="B30" s="288"/>
      <c r="C30" s="292"/>
      <c r="D30" s="288"/>
      <c r="E30" s="288"/>
      <c r="F30" s="288"/>
      <c r="G30" s="288"/>
      <c r="H30" s="288"/>
      <c r="I30" s="288"/>
    </row>
    <row r="31" spans="1:10">
      <c r="A31" s="288"/>
      <c r="B31" s="288"/>
      <c r="C31" s="292"/>
      <c r="D31" s="288"/>
      <c r="E31" s="288"/>
      <c r="F31" s="288"/>
      <c r="G31" s="288"/>
      <c r="H31" s="288"/>
      <c r="I31" s="288"/>
    </row>
    <row r="32" spans="1:10">
      <c r="A32" s="288"/>
      <c r="B32" s="288"/>
      <c r="C32" s="292"/>
      <c r="D32" s="288"/>
      <c r="E32" s="288"/>
      <c r="F32" s="288"/>
      <c r="G32" s="288"/>
      <c r="H32" s="288"/>
      <c r="I32" s="288"/>
    </row>
    <row r="33" spans="1:9">
      <c r="A33" s="288"/>
      <c r="B33" s="288"/>
      <c r="C33" s="292"/>
      <c r="D33" s="288"/>
      <c r="E33" s="288"/>
      <c r="F33" s="288"/>
      <c r="G33" s="288"/>
      <c r="H33" s="288"/>
      <c r="I33" s="288"/>
    </row>
    <row r="34" spans="1:9">
      <c r="A34" s="288"/>
      <c r="B34" s="288"/>
      <c r="C34" s="292"/>
      <c r="D34" s="288"/>
      <c r="E34" s="288"/>
      <c r="F34" s="288"/>
      <c r="G34" s="288"/>
      <c r="H34" s="288"/>
      <c r="I34" s="288"/>
    </row>
    <row r="35" spans="1:9">
      <c r="A35" s="288"/>
      <c r="B35" s="288"/>
      <c r="C35" s="292"/>
      <c r="D35" s="288"/>
      <c r="E35" s="288"/>
      <c r="F35" s="288"/>
      <c r="G35" s="288"/>
      <c r="H35" s="288"/>
      <c r="I35" s="288"/>
    </row>
    <row r="36" spans="1:9">
      <c r="A36" s="288"/>
      <c r="B36" s="288"/>
      <c r="C36" s="292"/>
      <c r="D36" s="288"/>
      <c r="E36" s="288"/>
      <c r="F36" s="288"/>
      <c r="G36" s="288"/>
      <c r="H36" s="288"/>
      <c r="I36" s="288"/>
    </row>
    <row r="37" spans="1:9">
      <c r="A37" s="288"/>
      <c r="B37" s="288"/>
      <c r="C37" s="292"/>
      <c r="D37" s="288"/>
      <c r="E37" s="288"/>
      <c r="F37" s="288"/>
      <c r="G37" s="288"/>
      <c r="H37" s="288"/>
      <c r="I37" s="288"/>
    </row>
    <row r="38" spans="1:9">
      <c r="A38" s="288"/>
      <c r="B38" s="288"/>
      <c r="C38" s="292"/>
      <c r="D38" s="288"/>
      <c r="E38" s="288"/>
      <c r="F38" s="288"/>
      <c r="G38" s="288"/>
      <c r="H38" s="288"/>
      <c r="I38" s="288"/>
    </row>
    <row r="39" spans="1:9">
      <c r="A39" s="288"/>
      <c r="B39" s="288"/>
      <c r="C39" s="292"/>
      <c r="D39" s="288"/>
      <c r="E39" s="288"/>
      <c r="F39" s="288"/>
      <c r="G39" s="288"/>
      <c r="H39" s="288"/>
      <c r="I39" s="288"/>
    </row>
    <row r="40" spans="1:9">
      <c r="A40" s="288"/>
      <c r="B40" s="288"/>
      <c r="C40" s="292"/>
      <c r="D40" s="288"/>
      <c r="E40" s="288"/>
      <c r="F40" s="288"/>
      <c r="G40" s="288"/>
      <c r="H40" s="288"/>
      <c r="I40" s="288"/>
    </row>
    <row r="41" spans="1:9">
      <c r="A41" s="288"/>
      <c r="B41" s="288"/>
      <c r="C41" s="292"/>
      <c r="D41" s="288"/>
      <c r="E41" s="288"/>
      <c r="F41" s="288"/>
      <c r="G41" s="288"/>
      <c r="H41" s="288"/>
      <c r="I41" s="288"/>
    </row>
    <row r="42" spans="1:9">
      <c r="A42" s="288"/>
      <c r="B42" s="288"/>
      <c r="C42" s="292"/>
      <c r="D42" s="288"/>
      <c r="E42" s="288"/>
      <c r="F42" s="288"/>
      <c r="G42" s="288"/>
      <c r="H42" s="288"/>
      <c r="I42" s="288"/>
    </row>
    <row r="43" spans="1:9">
      <c r="A43" s="288"/>
      <c r="B43" s="288"/>
      <c r="C43" s="292"/>
      <c r="D43" s="288"/>
      <c r="E43" s="288"/>
      <c r="F43" s="288"/>
      <c r="G43" s="288"/>
      <c r="H43" s="288"/>
      <c r="I43" s="288"/>
    </row>
    <row r="44" spans="1:9">
      <c r="A44" s="288"/>
      <c r="B44" s="288"/>
      <c r="C44" s="292"/>
      <c r="D44" s="288"/>
      <c r="E44" s="288"/>
      <c r="F44" s="288"/>
      <c r="G44" s="288"/>
      <c r="H44" s="288"/>
      <c r="I44" s="288"/>
    </row>
    <row r="45" spans="1:9">
      <c r="A45" s="288"/>
      <c r="B45" s="288"/>
      <c r="C45" s="292"/>
      <c r="D45" s="288"/>
      <c r="E45" s="288"/>
      <c r="F45" s="288"/>
      <c r="G45" s="288"/>
      <c r="H45" s="288"/>
      <c r="I45" s="288"/>
    </row>
    <row r="46" spans="1:9">
      <c r="A46" s="288"/>
      <c r="B46" s="288"/>
      <c r="C46" s="292"/>
      <c r="D46" s="288"/>
      <c r="E46" s="288"/>
      <c r="F46" s="288"/>
      <c r="G46" s="288"/>
      <c r="H46" s="288"/>
      <c r="I46" s="288"/>
    </row>
    <row r="47" spans="1:9">
      <c r="A47" s="288"/>
      <c r="B47" s="288"/>
      <c r="C47" s="292"/>
      <c r="D47" s="288"/>
      <c r="E47" s="288"/>
      <c r="F47" s="288"/>
      <c r="G47" s="288"/>
      <c r="H47" s="288"/>
      <c r="I47" s="288"/>
    </row>
    <row r="48" spans="1:9">
      <c r="A48" s="288"/>
      <c r="B48" s="288"/>
      <c r="C48" s="292"/>
      <c r="D48" s="288"/>
      <c r="E48" s="288"/>
      <c r="F48" s="288"/>
      <c r="G48" s="288"/>
      <c r="H48" s="288"/>
      <c r="I48" s="288"/>
    </row>
    <row r="49" spans="1:9">
      <c r="A49" s="288"/>
      <c r="B49" s="288"/>
      <c r="C49" s="292"/>
      <c r="D49" s="288"/>
      <c r="E49" s="288"/>
      <c r="F49" s="288"/>
      <c r="G49" s="288"/>
      <c r="H49" s="288"/>
      <c r="I49" s="288"/>
    </row>
    <row r="50" spans="1:9">
      <c r="A50" s="288"/>
      <c r="B50" s="288"/>
      <c r="C50" s="292"/>
      <c r="D50" s="288"/>
      <c r="E50" s="288"/>
      <c r="F50" s="288"/>
      <c r="G50" s="288"/>
      <c r="H50" s="288"/>
      <c r="I50" s="288"/>
    </row>
    <row r="51" spans="1:9">
      <c r="A51" s="288"/>
      <c r="B51" s="288"/>
      <c r="C51" s="292"/>
      <c r="D51" s="288"/>
      <c r="E51" s="288"/>
      <c r="F51" s="288"/>
      <c r="G51" s="288"/>
      <c r="H51" s="288"/>
      <c r="I51" s="288"/>
    </row>
    <row r="52" spans="1:9">
      <c r="A52" s="288"/>
      <c r="B52" s="288"/>
      <c r="C52" s="292"/>
      <c r="D52" s="288"/>
      <c r="E52" s="288"/>
      <c r="F52" s="288"/>
      <c r="G52" s="288"/>
      <c r="H52" s="288"/>
      <c r="I52" s="288"/>
    </row>
  </sheetData>
  <hyperlinks>
    <hyperlink ref="C10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42">
    <tabColor rgb="FF99CCFF"/>
  </sheetPr>
  <dimension ref="A1:L30"/>
  <sheetViews>
    <sheetView view="pageBreakPreview" zoomScale="70" zoomScaleSheetLayoutView="70" workbookViewId="0">
      <selection activeCell="I17" sqref="I17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06" customWidth="1"/>
    <col min="7" max="7" width="10" style="27" customWidth="1"/>
    <col min="8" max="9" width="18.140625" style="82" customWidth="1"/>
    <col min="10" max="16384" width="9.140625" style="6"/>
  </cols>
  <sheetData>
    <row r="1" spans="1:12" ht="19.5" thickBot="1">
      <c r="A1" s="370" t="str">
        <f>'TREND - Viking (скрутка)'!A1</f>
        <v>c 10.01 по 14.01.2025</v>
      </c>
      <c r="B1" s="58"/>
      <c r="C1" s="58"/>
      <c r="D1" s="58"/>
      <c r="G1" s="59"/>
      <c r="H1" s="81"/>
      <c r="I1" s="905" t="s">
        <v>34</v>
      </c>
      <c r="J1" s="942"/>
      <c r="K1" s="942"/>
      <c r="L1" s="942"/>
    </row>
    <row r="2" spans="1:12" ht="29.25" customHeight="1" thickBot="1">
      <c r="A2" s="940" t="s">
        <v>91</v>
      </c>
      <c r="B2" s="941"/>
      <c r="C2" s="941"/>
      <c r="D2" s="941"/>
      <c r="E2" s="941"/>
      <c r="F2" s="941"/>
      <c r="G2" s="941"/>
      <c r="H2" s="941"/>
      <c r="I2" s="941"/>
    </row>
    <row r="3" spans="1:12" ht="35.25" customHeight="1" thickBot="1">
      <c r="A3" s="283" t="s">
        <v>92</v>
      </c>
      <c r="B3" s="372" t="s">
        <v>35</v>
      </c>
      <c r="C3" s="952" t="s">
        <v>36</v>
      </c>
      <c r="D3" s="953"/>
      <c r="E3" s="627" t="s">
        <v>43</v>
      </c>
      <c r="F3" s="627" t="s">
        <v>43</v>
      </c>
      <c r="G3" s="628" t="s">
        <v>44</v>
      </c>
      <c r="H3" s="376" t="s">
        <v>45</v>
      </c>
      <c r="I3" s="377" t="s">
        <v>37</v>
      </c>
      <c r="J3" s="746"/>
    </row>
    <row r="4" spans="1:12" ht="21" customHeight="1">
      <c r="A4" s="371"/>
      <c r="B4" s="954" t="s">
        <v>93</v>
      </c>
      <c r="C4" s="912" t="s">
        <v>48</v>
      </c>
      <c r="D4" s="429">
        <v>80</v>
      </c>
      <c r="E4" s="265">
        <v>21714</v>
      </c>
      <c r="F4" s="307">
        <f>ROUND(E4*(1+'Wildberries (РРЦ)'!$D$2),0)</f>
        <v>21714</v>
      </c>
      <c r="G4" s="313">
        <v>0.11499999999999999</v>
      </c>
      <c r="H4" s="85">
        <f>F4*(1-G4)</f>
        <v>19216.89</v>
      </c>
      <c r="I4" s="1128">
        <v>14691.43332</v>
      </c>
    </row>
    <row r="5" spans="1:12" ht="21" customHeight="1">
      <c r="A5" s="559" t="s">
        <v>97</v>
      </c>
      <c r="B5" s="954"/>
      <c r="C5" s="928"/>
      <c r="D5" s="431">
        <v>90</v>
      </c>
      <c r="E5" s="799">
        <v>23920</v>
      </c>
      <c r="F5" s="308">
        <f>ROUND(E5*(1+'Wildberries (РРЦ)'!$D$2),0)</f>
        <v>23920</v>
      </c>
      <c r="G5" s="313">
        <v>0.11499999999999999</v>
      </c>
      <c r="H5" s="77">
        <f t="shared" ref="H5:H10" si="0">F5*(1-G5)</f>
        <v>21169.200000000001</v>
      </c>
      <c r="I5" s="1129">
        <v>16188.287399999999</v>
      </c>
    </row>
    <row r="6" spans="1:12" ht="21" customHeight="1">
      <c r="A6" s="559" t="s">
        <v>68</v>
      </c>
      <c r="B6" s="954"/>
      <c r="C6" s="928"/>
      <c r="D6" s="431">
        <v>120</v>
      </c>
      <c r="E6" s="799">
        <v>31394</v>
      </c>
      <c r="F6" s="308">
        <f>ROUND(E6*(1+'Wildberries (РРЦ)'!$D$2),0)</f>
        <v>31394</v>
      </c>
      <c r="G6" s="313">
        <v>0.11499999999999999</v>
      </c>
      <c r="H6" s="77">
        <f t="shared" si="0"/>
        <v>27783.69</v>
      </c>
      <c r="I6" s="1129">
        <v>21237.801480000002</v>
      </c>
    </row>
    <row r="7" spans="1:12" ht="21" customHeight="1">
      <c r="A7" s="559" t="s">
        <v>94</v>
      </c>
      <c r="B7" s="954"/>
      <c r="C7" s="928"/>
      <c r="D7" s="629">
        <v>140</v>
      </c>
      <c r="E7" s="799">
        <v>34937</v>
      </c>
      <c r="F7" s="308">
        <f>ROUND(E7*(1+'Wildberries (РРЦ)'!$D$2),0)</f>
        <v>34937</v>
      </c>
      <c r="G7" s="313">
        <v>0.11499999999999999</v>
      </c>
      <c r="H7" s="77">
        <f t="shared" si="0"/>
        <v>30919.244999999999</v>
      </c>
      <c r="I7" s="1129">
        <v>23638.21542</v>
      </c>
    </row>
    <row r="8" spans="1:12" ht="21" customHeight="1">
      <c r="A8" s="559" t="s">
        <v>95</v>
      </c>
      <c r="B8" s="954"/>
      <c r="C8" s="928"/>
      <c r="D8" s="630">
        <v>160</v>
      </c>
      <c r="E8" s="800">
        <v>38895</v>
      </c>
      <c r="F8" s="309">
        <f>ROUND(E8*(1+'Wildberries (РРЦ)'!$D$2),0)</f>
        <v>38895</v>
      </c>
      <c r="G8" s="314">
        <v>0.11499999999999999</v>
      </c>
      <c r="H8" s="78">
        <f t="shared" si="0"/>
        <v>34422.074999999997</v>
      </c>
      <c r="I8" s="1130">
        <v>26268.960149999999</v>
      </c>
    </row>
    <row r="9" spans="1:12" ht="21" customHeight="1">
      <c r="A9" s="559" t="s">
        <v>179</v>
      </c>
      <c r="B9" s="954"/>
      <c r="C9" s="928"/>
      <c r="D9" s="629">
        <v>180</v>
      </c>
      <c r="E9" s="799">
        <v>43428</v>
      </c>
      <c r="F9" s="308">
        <f>ROUND(E9*(1+'Wildberries (РРЦ)'!$D$2),0)</f>
        <v>43428</v>
      </c>
      <c r="G9" s="313">
        <v>0.11499999999999999</v>
      </c>
      <c r="H9" s="77">
        <f t="shared" si="0"/>
        <v>38433.78</v>
      </c>
      <c r="I9" s="1129">
        <v>29379.313980000003</v>
      </c>
    </row>
    <row r="10" spans="1:12" ht="21" customHeight="1" thickBot="1">
      <c r="A10" s="559"/>
      <c r="B10" s="955"/>
      <c r="C10" s="909"/>
      <c r="D10" s="631">
        <v>200</v>
      </c>
      <c r="E10" s="817">
        <v>47678</v>
      </c>
      <c r="F10" s="315">
        <f>ROUND(E10*(1+'Wildberries (РРЦ)'!$D$2),0)</f>
        <v>47678</v>
      </c>
      <c r="G10" s="313">
        <v>0.11499999999999999</v>
      </c>
      <c r="H10" s="79">
        <f t="shared" si="0"/>
        <v>42195.03</v>
      </c>
      <c r="I10" s="1131">
        <v>32259.337020000003</v>
      </c>
    </row>
    <row r="11" spans="1:12" ht="50.25" customHeight="1" thickBot="1">
      <c r="A11" s="283" t="s">
        <v>96</v>
      </c>
      <c r="B11" s="372" t="s">
        <v>35</v>
      </c>
      <c r="C11" s="952" t="s">
        <v>36</v>
      </c>
      <c r="D11" s="953"/>
      <c r="E11" s="627" t="s">
        <v>43</v>
      </c>
      <c r="F11" s="627" t="s">
        <v>43</v>
      </c>
      <c r="G11" s="628" t="s">
        <v>44</v>
      </c>
      <c r="H11" s="376" t="s">
        <v>45</v>
      </c>
      <c r="I11" s="377" t="s">
        <v>37</v>
      </c>
    </row>
    <row r="12" spans="1:12" ht="24.75" customHeight="1">
      <c r="A12" s="371"/>
      <c r="B12" s="938" t="s">
        <v>409</v>
      </c>
      <c r="C12" s="912" t="s">
        <v>48</v>
      </c>
      <c r="D12" s="429">
        <v>80</v>
      </c>
      <c r="E12" s="265">
        <v>22289</v>
      </c>
      <c r="F12" s="307">
        <f>ROUND(E12*(1+'Wildberries (РРЦ)'!$D$2),0)</f>
        <v>22289</v>
      </c>
      <c r="G12" s="313">
        <v>0.10500000000000001</v>
      </c>
      <c r="H12" s="85">
        <f t="shared" ref="H12:H18" si="1">F12*(1-G12)</f>
        <v>19948.654999999999</v>
      </c>
      <c r="I12" s="1128">
        <v>12931.5808125</v>
      </c>
    </row>
    <row r="13" spans="1:12" ht="24.75" customHeight="1">
      <c r="A13" s="559" t="s">
        <v>165</v>
      </c>
      <c r="B13" s="938"/>
      <c r="C13" s="928"/>
      <c r="D13" s="431">
        <v>90</v>
      </c>
      <c r="E13" s="799">
        <v>24375</v>
      </c>
      <c r="F13" s="308">
        <f>ROUND(E13*(1+'Wildberries (РРЦ)'!$D$2),0)</f>
        <v>24375</v>
      </c>
      <c r="G13" s="313">
        <v>0.10500000000000001</v>
      </c>
      <c r="H13" s="77">
        <f t="shared" si="1"/>
        <v>21815.625</v>
      </c>
      <c r="I13" s="1129">
        <v>14133.868875</v>
      </c>
    </row>
    <row r="14" spans="1:12" ht="24.75" customHeight="1">
      <c r="A14" s="559" t="s">
        <v>98</v>
      </c>
      <c r="B14" s="938"/>
      <c r="C14" s="928"/>
      <c r="D14" s="431">
        <v>120</v>
      </c>
      <c r="E14" s="799">
        <v>31836</v>
      </c>
      <c r="F14" s="308">
        <f>ROUND(E14*(1+'Wildberries (РРЦ)'!$D$2),0)</f>
        <v>31836</v>
      </c>
      <c r="G14" s="313">
        <v>0.10500000000000001</v>
      </c>
      <c r="H14" s="77">
        <f t="shared" si="1"/>
        <v>28493.22</v>
      </c>
      <c r="I14" s="1129">
        <v>18465.559875000003</v>
      </c>
    </row>
    <row r="15" spans="1:12" ht="24.75" customHeight="1">
      <c r="A15" s="559" t="s">
        <v>38</v>
      </c>
      <c r="B15" s="938"/>
      <c r="C15" s="928"/>
      <c r="D15" s="629">
        <v>140</v>
      </c>
      <c r="E15" s="799">
        <v>35607</v>
      </c>
      <c r="F15" s="308">
        <f>ROUND(E15*(1+'Wildberries (РРЦ)'!$D$2),0)</f>
        <v>35607</v>
      </c>
      <c r="G15" s="313">
        <v>0.10500000000000001</v>
      </c>
      <c r="H15" s="77">
        <f t="shared" si="1"/>
        <v>31868.264999999999</v>
      </c>
      <c r="I15" s="1129">
        <v>20656.802250000001</v>
      </c>
    </row>
    <row r="16" spans="1:12" ht="24.75" customHeight="1">
      <c r="A16" s="559" t="s">
        <v>95</v>
      </c>
      <c r="B16" s="938"/>
      <c r="C16" s="928"/>
      <c r="D16" s="630">
        <v>160</v>
      </c>
      <c r="E16" s="800">
        <v>40526</v>
      </c>
      <c r="F16" s="309">
        <f>ROUND(E16*(1+'Wildberries (РРЦ)'!$D$2),0)</f>
        <v>40526</v>
      </c>
      <c r="G16" s="314">
        <v>0.10500000000000001</v>
      </c>
      <c r="H16" s="78">
        <f t="shared" si="1"/>
        <v>36270.770000000004</v>
      </c>
      <c r="I16" s="1130">
        <v>23326.521749999996</v>
      </c>
    </row>
    <row r="17" spans="1:9" ht="28.15" customHeight="1">
      <c r="A17" s="559" t="s">
        <v>181</v>
      </c>
      <c r="B17" s="938"/>
      <c r="C17" s="928"/>
      <c r="D17" s="629">
        <v>180</v>
      </c>
      <c r="E17" s="799">
        <v>43896</v>
      </c>
      <c r="F17" s="308">
        <f>ROUND(E17*(1+'Wildberries (РРЦ)'!$D$2),0)</f>
        <v>43896</v>
      </c>
      <c r="G17" s="313">
        <v>0.10500000000000001</v>
      </c>
      <c r="H17" s="77">
        <f t="shared" si="1"/>
        <v>39286.92</v>
      </c>
      <c r="I17" s="1129">
        <v>25467.478312499999</v>
      </c>
    </row>
    <row r="18" spans="1:9" ht="24.75" customHeight="1" thickBot="1">
      <c r="A18" s="559"/>
      <c r="B18" s="939"/>
      <c r="C18" s="909"/>
      <c r="D18" s="631">
        <v>200</v>
      </c>
      <c r="E18" s="817">
        <v>49271</v>
      </c>
      <c r="F18" s="315">
        <f>ROUND(E18*(1+'Wildberries (РРЦ)'!$D$2),0)</f>
        <v>49271</v>
      </c>
      <c r="G18" s="313">
        <v>0.10500000000000001</v>
      </c>
      <c r="H18" s="79">
        <f t="shared" si="1"/>
        <v>44097.544999999998</v>
      </c>
      <c r="I18" s="1131">
        <v>28596.881249999999</v>
      </c>
    </row>
    <row r="19" spans="1:9" ht="48.75" customHeight="1" thickBot="1">
      <c r="A19" s="283" t="s">
        <v>99</v>
      </c>
      <c r="B19" s="372" t="s">
        <v>35</v>
      </c>
      <c r="C19" s="952" t="s">
        <v>36</v>
      </c>
      <c r="D19" s="953"/>
      <c r="E19" s="627" t="s">
        <v>43</v>
      </c>
      <c r="F19" s="627" t="s">
        <v>43</v>
      </c>
      <c r="G19" s="628" t="s">
        <v>44</v>
      </c>
      <c r="H19" s="376" t="s">
        <v>45</v>
      </c>
      <c r="I19" s="377" t="s">
        <v>37</v>
      </c>
    </row>
    <row r="20" spans="1:9" ht="20.25" customHeight="1">
      <c r="A20" s="371"/>
      <c r="B20" s="938" t="s">
        <v>410</v>
      </c>
      <c r="C20" s="912" t="s">
        <v>48</v>
      </c>
      <c r="D20" s="429">
        <v>80</v>
      </c>
      <c r="E20" s="265">
        <v>23987</v>
      </c>
      <c r="F20" s="307">
        <f>ROUND(E20*(1+'Wildberries (РРЦ)'!$D$2),0)</f>
        <v>23987</v>
      </c>
      <c r="G20" s="313">
        <v>7.0000000000000007E-2</v>
      </c>
      <c r="H20" s="85">
        <f t="shared" ref="H20:H26" si="2">F20*(1-G20)</f>
        <v>22307.91</v>
      </c>
      <c r="I20" s="1128">
        <v>20015.407799999997</v>
      </c>
    </row>
    <row r="21" spans="1:9" ht="20.25" customHeight="1">
      <c r="A21" s="559" t="s">
        <v>97</v>
      </c>
      <c r="B21" s="938"/>
      <c r="C21" s="928"/>
      <c r="D21" s="431">
        <v>90</v>
      </c>
      <c r="E21" s="799">
        <v>26434</v>
      </c>
      <c r="F21" s="308">
        <f>ROUND(E21*(1+'Wildberries (РРЦ)'!$D$2),0)</f>
        <v>26434</v>
      </c>
      <c r="G21" s="313">
        <v>7.0000000000000007E-2</v>
      </c>
      <c r="H21" s="77">
        <f t="shared" si="2"/>
        <v>24583.62</v>
      </c>
      <c r="I21" s="1129">
        <v>22071.771000000001</v>
      </c>
    </row>
    <row r="22" spans="1:9" ht="20.25" customHeight="1">
      <c r="A22" s="559" t="s">
        <v>68</v>
      </c>
      <c r="B22" s="938"/>
      <c r="C22" s="928"/>
      <c r="D22" s="431">
        <v>120</v>
      </c>
      <c r="E22" s="799">
        <v>34657</v>
      </c>
      <c r="F22" s="308">
        <f>ROUND(E22*(1+'Wildberries (РРЦ)'!$D$2),0)</f>
        <v>34657</v>
      </c>
      <c r="G22" s="313">
        <v>7.0000000000000007E-2</v>
      </c>
      <c r="H22" s="77">
        <f t="shared" si="2"/>
        <v>32231.01</v>
      </c>
      <c r="I22" s="1129">
        <v>28917.2592</v>
      </c>
    </row>
    <row r="23" spans="1:9" ht="20.25" customHeight="1">
      <c r="A23" s="559" t="s">
        <v>94</v>
      </c>
      <c r="B23" s="938"/>
      <c r="C23" s="928"/>
      <c r="D23" s="629">
        <v>140</v>
      </c>
      <c r="E23" s="799">
        <v>39002</v>
      </c>
      <c r="F23" s="308">
        <f>ROUND(E23*(1+'Wildberries (РРЦ)'!$D$2),0)</f>
        <v>39002</v>
      </c>
      <c r="G23" s="313">
        <v>7.0000000000000007E-2</v>
      </c>
      <c r="H23" s="77">
        <f t="shared" si="2"/>
        <v>36271.86</v>
      </c>
      <c r="I23" s="1129">
        <v>32552.118000000002</v>
      </c>
    </row>
    <row r="24" spans="1:9" ht="20.25" customHeight="1">
      <c r="A24" s="559" t="s">
        <v>52</v>
      </c>
      <c r="B24" s="938"/>
      <c r="C24" s="928"/>
      <c r="D24" s="630">
        <v>160</v>
      </c>
      <c r="E24" s="800">
        <v>43776</v>
      </c>
      <c r="F24" s="309">
        <f>ROUND(E24*(1+'Wildberries (РРЦ)'!$D$2),0)</f>
        <v>43776</v>
      </c>
      <c r="G24" s="314">
        <v>7.0000000000000007E-2</v>
      </c>
      <c r="H24" s="78">
        <f t="shared" si="2"/>
        <v>40711.68</v>
      </c>
      <c r="I24" s="1130">
        <v>36574.983</v>
      </c>
    </row>
    <row r="25" spans="1:9" ht="28.15" customHeight="1">
      <c r="A25" s="559" t="s">
        <v>182</v>
      </c>
      <c r="B25" s="938"/>
      <c r="C25" s="928"/>
      <c r="D25" s="629">
        <v>180</v>
      </c>
      <c r="E25" s="799">
        <v>48816</v>
      </c>
      <c r="F25" s="308">
        <f>ROUND(E25*(1+'Wildberries (РРЦ)'!$D$2),0)</f>
        <v>48816</v>
      </c>
      <c r="G25" s="313">
        <v>7.0000000000000007E-2</v>
      </c>
      <c r="H25" s="77">
        <f t="shared" si="2"/>
        <v>45398.879999999997</v>
      </c>
      <c r="I25" s="1129">
        <v>40754.582999999991</v>
      </c>
    </row>
    <row r="26" spans="1:9" ht="20.25" customHeight="1" thickBot="1">
      <c r="A26" s="560"/>
      <c r="B26" s="939"/>
      <c r="C26" s="929"/>
      <c r="D26" s="632">
        <v>200</v>
      </c>
      <c r="E26" s="267">
        <v>53803</v>
      </c>
      <c r="F26" s="310">
        <f>ROUND(E26*(1+'Wildberries (РРЦ)'!$D$2),0)</f>
        <v>53803</v>
      </c>
      <c r="G26" s="327">
        <v>7.0000000000000007E-2</v>
      </c>
      <c r="H26" s="80">
        <f t="shared" si="2"/>
        <v>50036.789999999994</v>
      </c>
      <c r="I26" s="1132">
        <v>44911.195200000002</v>
      </c>
    </row>
    <row r="27" spans="1:9">
      <c r="A27" s="58"/>
      <c r="B27" s="58"/>
      <c r="C27" s="58"/>
      <c r="D27" s="58"/>
      <c r="G27" s="59"/>
      <c r="H27" s="81"/>
      <c r="I27" s="81"/>
    </row>
    <row r="28" spans="1:9">
      <c r="A28" s="304" t="str">
        <f>Контакты!$B$10</f>
        <v>почта для приёма заказов</v>
      </c>
      <c r="B28" s="123" t="str">
        <f>Контакты!$C$10</f>
        <v>хххх@ххх.ru</v>
      </c>
      <c r="C28" s="62"/>
      <c r="D28" s="62"/>
      <c r="E28" s="207"/>
      <c r="F28" s="312"/>
      <c r="G28" s="65"/>
      <c r="H28" s="86"/>
      <c r="I28" s="86"/>
    </row>
    <row r="29" spans="1:9">
      <c r="A29" s="304" t="str">
        <f>Контакты!$B$12</f>
        <v>номер телефона службы сервиса</v>
      </c>
      <c r="B29" s="123">
        <f>Контакты!$C$12</f>
        <v>8800</v>
      </c>
      <c r="C29" s="62"/>
      <c r="D29" s="62"/>
      <c r="E29" s="207"/>
      <c r="F29" s="312"/>
      <c r="G29" s="65"/>
      <c r="H29" s="86"/>
      <c r="I29" s="86"/>
    </row>
    <row r="30" spans="1:9">
      <c r="A30" s="62"/>
      <c r="B30" s="62"/>
      <c r="C30" s="62"/>
      <c r="D30" s="62"/>
      <c r="E30" s="207"/>
      <c r="F30" s="312"/>
      <c r="G30" s="65"/>
      <c r="H30" s="86"/>
      <c r="I30" s="86"/>
    </row>
  </sheetData>
  <mergeCells count="11">
    <mergeCell ref="J1:L1"/>
    <mergeCell ref="A2:I2"/>
    <mergeCell ref="C3:D3"/>
    <mergeCell ref="B4:B10"/>
    <mergeCell ref="C4:C10"/>
    <mergeCell ref="C11:D11"/>
    <mergeCell ref="B12:B18"/>
    <mergeCell ref="C12:C18"/>
    <mergeCell ref="C19:D19"/>
    <mergeCell ref="B20:B26"/>
    <mergeCell ref="C20:C26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43">
    <tabColor theme="1"/>
    <pageSetUpPr fitToPage="1"/>
  </sheetPr>
  <dimension ref="A1:F24"/>
  <sheetViews>
    <sheetView view="pageBreakPreview" topLeftCell="A4" zoomScale="90" zoomScaleSheetLayoutView="90" workbookViewId="0">
      <selection activeCell="J14" sqref="J14"/>
    </sheetView>
  </sheetViews>
  <sheetFormatPr defaultColWidth="9.140625" defaultRowHeight="15.75"/>
  <cols>
    <col min="1" max="1" width="34.85546875" style="16" customWidth="1"/>
    <col min="2" max="2" width="5.7109375" style="16" customWidth="1"/>
    <col min="3" max="3" width="10" style="16" customWidth="1"/>
    <col min="4" max="4" width="16.5703125" style="223" customWidth="1"/>
    <col min="5" max="5" width="10" style="219" customWidth="1"/>
    <col min="6" max="6" width="13" style="6" customWidth="1"/>
    <col min="7" max="16384" width="9.140625" style="6"/>
  </cols>
  <sheetData>
    <row r="1" spans="1:6" ht="35.25" customHeight="1" thickBot="1">
      <c r="A1" s="25" t="s">
        <v>92</v>
      </c>
      <c r="B1" s="959" t="s">
        <v>36</v>
      </c>
      <c r="C1" s="960"/>
      <c r="D1" s="101"/>
      <c r="E1" s="220"/>
      <c r="F1" s="5">
        <f>IF(AND('Категория(опт)'!$B$1="A+"),50%,IF(AND('Категория(опт)'!$B$1="A"),45%,IF(AND('Категория(опт)'!$B$1="B"),40.5%,IF(AND('Категория(опт)'!$B$1="C"),35.5%,""))))</f>
        <v>0.35499999999999998</v>
      </c>
    </row>
    <row r="2" spans="1:6" ht="15" customHeight="1">
      <c r="A2" s="24"/>
      <c r="B2" s="956" t="s">
        <v>48</v>
      </c>
      <c r="C2" s="92">
        <v>80</v>
      </c>
      <c r="D2" s="269">
        <v>24812</v>
      </c>
      <c r="E2" s="196">
        <v>0.184</v>
      </c>
      <c r="F2" s="108">
        <v>0</v>
      </c>
    </row>
    <row r="3" spans="1:6" ht="15.75" customHeight="1">
      <c r="A3" s="17" t="s">
        <v>80</v>
      </c>
      <c r="B3" s="957"/>
      <c r="C3" s="18">
        <v>90</v>
      </c>
      <c r="D3" s="270">
        <v>27340</v>
      </c>
      <c r="E3" s="196">
        <v>0.184</v>
      </c>
      <c r="F3" s="108">
        <v>0</v>
      </c>
    </row>
    <row r="4" spans="1:6" ht="15.75" customHeight="1">
      <c r="A4" s="17" t="s">
        <v>81</v>
      </c>
      <c r="B4" s="957"/>
      <c r="C4" s="18">
        <v>120</v>
      </c>
      <c r="D4" s="270">
        <v>35868</v>
      </c>
      <c r="E4" s="196">
        <v>0.184</v>
      </c>
      <c r="F4" s="108">
        <v>0</v>
      </c>
    </row>
    <row r="5" spans="1:6">
      <c r="A5" s="17" t="s">
        <v>82</v>
      </c>
      <c r="B5" s="957"/>
      <c r="C5" s="19">
        <v>140</v>
      </c>
      <c r="D5" s="270">
        <v>39922</v>
      </c>
      <c r="E5" s="196">
        <v>0.184</v>
      </c>
      <c r="F5" s="108">
        <v>0</v>
      </c>
    </row>
    <row r="6" spans="1:6">
      <c r="A6" s="17" t="s">
        <v>39</v>
      </c>
      <c r="B6" s="957"/>
      <c r="C6" s="19">
        <v>160</v>
      </c>
      <c r="D6" s="270">
        <v>44365</v>
      </c>
      <c r="E6" s="196">
        <v>0.184</v>
      </c>
      <c r="F6" s="108">
        <v>0</v>
      </c>
    </row>
    <row r="7" spans="1:6">
      <c r="A7" s="17"/>
      <c r="B7" s="957"/>
      <c r="C7" s="19">
        <v>180</v>
      </c>
      <c r="D7" s="270">
        <v>49618</v>
      </c>
      <c r="E7" s="196">
        <v>0.184</v>
      </c>
      <c r="F7" s="108">
        <v>0</v>
      </c>
    </row>
    <row r="8" spans="1:6" ht="16.5" thickBot="1">
      <c r="A8" s="17"/>
      <c r="B8" s="958"/>
      <c r="C8" s="20">
        <v>200</v>
      </c>
      <c r="D8" s="271">
        <v>54482</v>
      </c>
      <c r="E8" s="196">
        <v>0.184</v>
      </c>
      <c r="F8" s="108">
        <v>0</v>
      </c>
    </row>
    <row r="9" spans="1:6" ht="50.25" customHeight="1" thickBot="1">
      <c r="A9" s="25" t="s">
        <v>96</v>
      </c>
      <c r="B9" s="959" t="s">
        <v>36</v>
      </c>
      <c r="C9" s="960"/>
      <c r="D9" s="101"/>
      <c r="E9" s="220"/>
      <c r="F9" s="5">
        <f>IF(AND('Категория(опт)'!$B$1="A+"),50%,IF(AND('Категория(опт)'!$B$1="A"),45%,IF(AND('Категория(опт)'!$B$1="B"),40.5%,IF(AND('Категория(опт)'!$B$1="C"),35.5%,""))))</f>
        <v>0.35499999999999998</v>
      </c>
    </row>
    <row r="10" spans="1:6" ht="15" customHeight="1">
      <c r="A10" s="24"/>
      <c r="B10" s="956" t="s">
        <v>48</v>
      </c>
      <c r="C10" s="92">
        <v>80</v>
      </c>
      <c r="D10" s="269">
        <v>25459</v>
      </c>
      <c r="E10" s="236">
        <v>0.3</v>
      </c>
      <c r="F10" s="108">
        <v>0</v>
      </c>
    </row>
    <row r="11" spans="1:6" ht="15.75" customHeight="1">
      <c r="A11" s="17" t="s">
        <v>80</v>
      </c>
      <c r="B11" s="957"/>
      <c r="C11" s="18">
        <v>90</v>
      </c>
      <c r="D11" s="270">
        <v>27826</v>
      </c>
      <c r="E11" s="236">
        <v>0.3</v>
      </c>
      <c r="F11" s="108">
        <v>0</v>
      </c>
    </row>
    <row r="12" spans="1:6" ht="15.75" customHeight="1">
      <c r="A12" s="17" t="s">
        <v>81</v>
      </c>
      <c r="B12" s="957"/>
      <c r="C12" s="18">
        <v>120</v>
      </c>
      <c r="D12" s="270">
        <v>36354</v>
      </c>
      <c r="E12" s="236">
        <v>0.3</v>
      </c>
      <c r="F12" s="108">
        <v>0</v>
      </c>
    </row>
    <row r="13" spans="1:6">
      <c r="A13" s="17" t="s">
        <v>82</v>
      </c>
      <c r="B13" s="957"/>
      <c r="C13" s="19">
        <v>140</v>
      </c>
      <c r="D13" s="270">
        <v>40668</v>
      </c>
      <c r="E13" s="236">
        <v>0.3</v>
      </c>
      <c r="F13" s="108">
        <v>0</v>
      </c>
    </row>
    <row r="14" spans="1:6">
      <c r="A14" s="17" t="s">
        <v>39</v>
      </c>
      <c r="B14" s="957"/>
      <c r="C14" s="19">
        <v>160</v>
      </c>
      <c r="D14" s="270">
        <v>45924</v>
      </c>
      <c r="E14" s="236">
        <v>0.3</v>
      </c>
      <c r="F14" s="108">
        <v>0</v>
      </c>
    </row>
    <row r="15" spans="1:6">
      <c r="A15" s="17"/>
      <c r="B15" s="957"/>
      <c r="C15" s="19">
        <v>180</v>
      </c>
      <c r="D15" s="270">
        <v>50139</v>
      </c>
      <c r="E15" s="236">
        <v>0.3</v>
      </c>
      <c r="F15" s="108">
        <v>0</v>
      </c>
    </row>
    <row r="16" spans="1:6" ht="16.5" thickBot="1">
      <c r="A16" s="17"/>
      <c r="B16" s="958"/>
      <c r="C16" s="20">
        <v>200</v>
      </c>
      <c r="D16" s="271">
        <v>56300</v>
      </c>
      <c r="E16" s="236">
        <v>0.3</v>
      </c>
      <c r="F16" s="108">
        <v>0</v>
      </c>
    </row>
    <row r="17" spans="1:6" ht="48.75" customHeight="1" thickBot="1">
      <c r="A17" s="25" t="s">
        <v>99</v>
      </c>
      <c r="B17" s="959" t="s">
        <v>36</v>
      </c>
      <c r="C17" s="960"/>
      <c r="D17" s="101"/>
      <c r="E17" s="220"/>
      <c r="F17" s="5">
        <f>IF(AND('Категория(опт)'!$B$1="A+"),50%,IF(AND('Категория(опт)'!$B$1="A"),45%,IF(AND('Категория(опт)'!$B$1="B"),40.5%,IF(AND('Категория(опт)'!$B$1="C"),35.5%,""))))</f>
        <v>0.35499999999999998</v>
      </c>
    </row>
    <row r="18" spans="1:6" ht="15" customHeight="1">
      <c r="A18" s="24"/>
      <c r="B18" s="956" t="s">
        <v>48</v>
      </c>
      <c r="C18" s="92">
        <v>80</v>
      </c>
      <c r="D18" s="269">
        <v>28733</v>
      </c>
      <c r="E18" s="236">
        <v>0.04</v>
      </c>
      <c r="F18" s="108">
        <v>0</v>
      </c>
    </row>
    <row r="19" spans="1:6" ht="15.75" customHeight="1">
      <c r="A19" s="17" t="s">
        <v>80</v>
      </c>
      <c r="B19" s="957"/>
      <c r="C19" s="18">
        <v>90</v>
      </c>
      <c r="D19" s="270">
        <v>31685</v>
      </c>
      <c r="E19" s="236">
        <v>0.04</v>
      </c>
      <c r="F19" s="108">
        <v>0</v>
      </c>
    </row>
    <row r="20" spans="1:6" ht="15.75" customHeight="1">
      <c r="A20" s="17" t="s">
        <v>81</v>
      </c>
      <c r="B20" s="957"/>
      <c r="C20" s="18">
        <v>120</v>
      </c>
      <c r="D20" s="270">
        <v>41512</v>
      </c>
      <c r="E20" s="236">
        <v>0.04</v>
      </c>
      <c r="F20" s="108">
        <v>0</v>
      </c>
    </row>
    <row r="21" spans="1:6">
      <c r="A21" s="17" t="s">
        <v>82</v>
      </c>
      <c r="B21" s="957"/>
      <c r="C21" s="19">
        <v>140</v>
      </c>
      <c r="D21" s="270">
        <v>46730</v>
      </c>
      <c r="E21" s="236">
        <v>0.04</v>
      </c>
      <c r="F21" s="108">
        <v>0</v>
      </c>
    </row>
    <row r="22" spans="1:6">
      <c r="A22" s="17" t="s">
        <v>39</v>
      </c>
      <c r="B22" s="957"/>
      <c r="C22" s="19">
        <v>160</v>
      </c>
      <c r="D22" s="270">
        <v>52505</v>
      </c>
      <c r="E22" s="236">
        <v>0.04</v>
      </c>
      <c r="F22" s="108">
        <v>0</v>
      </c>
    </row>
    <row r="23" spans="1:6">
      <c r="A23" s="17"/>
      <c r="B23" s="957"/>
      <c r="C23" s="19">
        <v>180</v>
      </c>
      <c r="D23" s="270">
        <v>58505</v>
      </c>
      <c r="E23" s="236">
        <v>0.04</v>
      </c>
      <c r="F23" s="108">
        <v>0</v>
      </c>
    </row>
    <row r="24" spans="1:6">
      <c r="A24" s="17"/>
      <c r="B24" s="958"/>
      <c r="C24" s="20">
        <v>200</v>
      </c>
      <c r="D24" s="271">
        <v>64472</v>
      </c>
      <c r="E24" s="236">
        <v>0.04</v>
      </c>
      <c r="F24" s="108">
        <v>0</v>
      </c>
    </row>
  </sheetData>
  <mergeCells count="6">
    <mergeCell ref="B18:B24"/>
    <mergeCell ref="B1:C1"/>
    <mergeCell ref="B2:B8"/>
    <mergeCell ref="B9:C9"/>
    <mergeCell ref="B10:B16"/>
    <mergeCell ref="B17:C1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DEBD"/>
  </sheetPr>
  <dimension ref="A1:L58"/>
  <sheetViews>
    <sheetView view="pageBreakPreview" topLeftCell="A40" zoomScale="70" zoomScaleSheetLayoutView="70" workbookViewId="0">
      <selection activeCell="Q7" sqref="Q7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6.7109375" style="164" customWidth="1"/>
    <col min="4" max="4" width="10" style="16" customWidth="1"/>
    <col min="5" max="5" width="12.7109375" style="198" hidden="1" customWidth="1"/>
    <col min="6" max="6" width="12.7109375" style="306" customWidth="1"/>
    <col min="7" max="7" width="10" style="121" customWidth="1"/>
    <col min="8" max="9" width="17.85546875" style="16" customWidth="1"/>
    <col min="10" max="16384" width="9.140625" style="16"/>
  </cols>
  <sheetData>
    <row r="1" spans="1:12" ht="16.5" thickBot="1">
      <c r="A1" s="370" t="str">
        <f>'TREND - Viking (скрутка)'!A1</f>
        <v>c 10.01 по 14.01.2025</v>
      </c>
      <c r="B1" s="58"/>
      <c r="C1" s="163"/>
      <c r="D1" s="58"/>
      <c r="G1" s="59"/>
      <c r="H1" s="58"/>
      <c r="I1" s="415" t="s">
        <v>34</v>
      </c>
      <c r="J1" s="914"/>
      <c r="K1" s="914"/>
      <c r="L1" s="914"/>
    </row>
    <row r="2" spans="1:12" ht="29.25" customHeight="1" thickBot="1">
      <c r="A2" s="940" t="s">
        <v>222</v>
      </c>
      <c r="B2" s="941"/>
      <c r="C2" s="941"/>
      <c r="D2" s="941"/>
      <c r="E2" s="941"/>
      <c r="F2" s="941"/>
      <c r="G2" s="941"/>
      <c r="H2" s="941"/>
      <c r="I2" s="941"/>
    </row>
    <row r="3" spans="1:12" ht="53.25" customHeight="1" thickBot="1">
      <c r="A3" s="283" t="s">
        <v>218</v>
      </c>
      <c r="B3" s="372" t="s">
        <v>35</v>
      </c>
      <c r="C3" s="952" t="s">
        <v>36</v>
      </c>
      <c r="D3" s="953"/>
      <c r="E3" s="386" t="s">
        <v>43</v>
      </c>
      <c r="F3" s="386" t="s">
        <v>43</v>
      </c>
      <c r="G3" s="413" t="s">
        <v>44</v>
      </c>
      <c r="H3" s="376" t="s">
        <v>45</v>
      </c>
      <c r="I3" s="379" t="s">
        <v>37</v>
      </c>
    </row>
    <row r="4" spans="1:12" ht="19.5" customHeight="1">
      <c r="A4" s="559"/>
      <c r="B4" s="920" t="s">
        <v>223</v>
      </c>
      <c r="C4" s="429">
        <v>120</v>
      </c>
      <c r="D4" s="429">
        <v>60</v>
      </c>
      <c r="E4" s="806">
        <v>5025</v>
      </c>
      <c r="F4" s="332">
        <f>ROUND(E4*(1+'Wildberries (РРЦ)'!$D$2),0)</f>
        <v>5025</v>
      </c>
      <c r="G4" s="553">
        <v>0.3</v>
      </c>
      <c r="H4" s="340">
        <f>F4*(1-G4)</f>
        <v>3517.5</v>
      </c>
      <c r="I4" s="332">
        <v>2750.085</v>
      </c>
    </row>
    <row r="5" spans="1:12" ht="19.5" customHeight="1">
      <c r="A5" s="286"/>
      <c r="B5" s="920"/>
      <c r="C5" s="431">
        <v>120</v>
      </c>
      <c r="D5" s="431">
        <v>65</v>
      </c>
      <c r="E5" s="807">
        <v>6840</v>
      </c>
      <c r="F5" s="333">
        <f>ROUND(E5*(1+'Wildberries (РРЦ)'!$D$2),0)</f>
        <v>6840</v>
      </c>
      <c r="G5" s="553">
        <v>0.3</v>
      </c>
      <c r="H5" s="341">
        <f t="shared" ref="H5:H15" si="0">F5*(1-G5)</f>
        <v>4788</v>
      </c>
      <c r="I5" s="332">
        <v>3737.5650000000005</v>
      </c>
    </row>
    <row r="6" spans="1:12" ht="19.5" customHeight="1">
      <c r="A6" s="286" t="s">
        <v>79</v>
      </c>
      <c r="B6" s="920"/>
      <c r="C6" s="431">
        <v>125</v>
      </c>
      <c r="D6" s="431">
        <v>65</v>
      </c>
      <c r="E6" s="807">
        <v>6840</v>
      </c>
      <c r="F6" s="333">
        <f>ROUND(E6*(1+'Wildberries (РРЦ)'!$D$2),0)</f>
        <v>6840</v>
      </c>
      <c r="G6" s="553">
        <v>0.3</v>
      </c>
      <c r="H6" s="341">
        <f t="shared" si="0"/>
        <v>4788</v>
      </c>
      <c r="I6" s="332">
        <v>3737.5650000000005</v>
      </c>
    </row>
    <row r="7" spans="1:12" ht="19.5" customHeight="1">
      <c r="A7" s="286" t="s">
        <v>224</v>
      </c>
      <c r="B7" s="920"/>
      <c r="C7" s="431">
        <v>140</v>
      </c>
      <c r="D7" s="629">
        <v>70</v>
      </c>
      <c r="E7" s="807">
        <v>7635</v>
      </c>
      <c r="F7" s="333">
        <f>ROUND(E7*(1+'Wildberries (РРЦ)'!$D$2),0)</f>
        <v>7635</v>
      </c>
      <c r="G7" s="553">
        <v>0.3</v>
      </c>
      <c r="H7" s="341">
        <f t="shared" si="0"/>
        <v>5344.5</v>
      </c>
      <c r="I7" s="332">
        <v>4177.4850000000006</v>
      </c>
    </row>
    <row r="8" spans="1:12" ht="19.5" customHeight="1">
      <c r="A8" s="286"/>
      <c r="B8" s="920"/>
      <c r="C8" s="431">
        <v>145</v>
      </c>
      <c r="D8" s="629">
        <v>60</v>
      </c>
      <c r="E8" s="807">
        <v>7500</v>
      </c>
      <c r="F8" s="333">
        <f>ROUND(E8*(1+'Wildberries (РРЦ)'!$D$2),0)</f>
        <v>7500</v>
      </c>
      <c r="G8" s="553">
        <v>0.3</v>
      </c>
      <c r="H8" s="341">
        <f t="shared" si="0"/>
        <v>5250</v>
      </c>
      <c r="I8" s="332">
        <v>4104.3600000000006</v>
      </c>
    </row>
    <row r="9" spans="1:12" ht="19.5" customHeight="1">
      <c r="A9" s="286" t="s">
        <v>38</v>
      </c>
      <c r="B9" s="920"/>
      <c r="C9" s="431">
        <v>150</v>
      </c>
      <c r="D9" s="629">
        <v>60</v>
      </c>
      <c r="E9" s="807">
        <v>7500</v>
      </c>
      <c r="F9" s="333">
        <f>ROUND(E9*(1+'Wildberries (РРЦ)'!$D$2),0)</f>
        <v>7500</v>
      </c>
      <c r="G9" s="553">
        <v>0.3</v>
      </c>
      <c r="H9" s="341">
        <f t="shared" si="0"/>
        <v>5250</v>
      </c>
      <c r="I9" s="332">
        <v>4104.3600000000006</v>
      </c>
    </row>
    <row r="10" spans="1:12" ht="27.75" customHeight="1">
      <c r="A10" s="286" t="s">
        <v>168</v>
      </c>
      <c r="B10" s="920"/>
      <c r="C10" s="431">
        <v>160</v>
      </c>
      <c r="D10" s="629">
        <v>70</v>
      </c>
      <c r="E10" s="807">
        <v>7725</v>
      </c>
      <c r="F10" s="333">
        <f>ROUND(E10*(1+'Wildberries (РРЦ)'!$D$2),0)</f>
        <v>7725</v>
      </c>
      <c r="G10" s="553">
        <v>0.3</v>
      </c>
      <c r="H10" s="341">
        <f t="shared" si="0"/>
        <v>5407.5</v>
      </c>
      <c r="I10" s="332">
        <v>4224.8700000000008</v>
      </c>
    </row>
    <row r="11" spans="1:12" ht="19.5" customHeight="1">
      <c r="A11" s="286"/>
      <c r="B11" s="920"/>
      <c r="C11" s="431">
        <v>175</v>
      </c>
      <c r="D11" s="629">
        <v>75</v>
      </c>
      <c r="E11" s="807">
        <v>7950</v>
      </c>
      <c r="F11" s="333">
        <f>ROUND(E11*(1+'Wildberries (РРЦ)'!$D$2),0)</f>
        <v>7950</v>
      </c>
      <c r="G11" s="553">
        <v>0.3</v>
      </c>
      <c r="H11" s="341">
        <f t="shared" si="0"/>
        <v>5565</v>
      </c>
      <c r="I11" s="332">
        <v>4357.08</v>
      </c>
    </row>
    <row r="12" spans="1:12" ht="31.5">
      <c r="A12" s="781"/>
      <c r="B12" s="920"/>
      <c r="C12" s="431" t="s">
        <v>400</v>
      </c>
      <c r="D12" s="629">
        <v>80</v>
      </c>
      <c r="E12" s="807">
        <v>8175</v>
      </c>
      <c r="F12" s="333">
        <f>ROUND(E12*(1+'Wildberries (РРЦ)'!$D$2),0)</f>
        <v>8175</v>
      </c>
      <c r="G12" s="553">
        <v>0.3</v>
      </c>
      <c r="H12" s="341">
        <f t="shared" si="0"/>
        <v>5722.5</v>
      </c>
      <c r="I12" s="332">
        <v>4476.42</v>
      </c>
    </row>
    <row r="13" spans="1:12" ht="19.5" customHeight="1">
      <c r="A13" s="781"/>
      <c r="B13" s="920"/>
      <c r="C13" s="431">
        <v>180</v>
      </c>
      <c r="D13" s="629">
        <v>90</v>
      </c>
      <c r="E13" s="807">
        <v>9060</v>
      </c>
      <c r="F13" s="333">
        <f>ROUND(E13*(1+'Wildberries (РРЦ)'!$D$2),0)</f>
        <v>9060</v>
      </c>
      <c r="G13" s="553">
        <v>0.3</v>
      </c>
      <c r="H13" s="341">
        <f t="shared" si="0"/>
        <v>6342</v>
      </c>
      <c r="I13" s="332">
        <v>4957.2900000000009</v>
      </c>
    </row>
    <row r="14" spans="1:12" ht="47.25">
      <c r="A14" s="286" t="s">
        <v>178</v>
      </c>
      <c r="B14" s="920"/>
      <c r="C14" s="431" t="s">
        <v>401</v>
      </c>
      <c r="D14" s="629">
        <v>80</v>
      </c>
      <c r="E14" s="807">
        <v>8235</v>
      </c>
      <c r="F14" s="333">
        <f>ROUND(E14*(1+'Wildberries (РРЦ)'!$D$2),0)</f>
        <v>8235</v>
      </c>
      <c r="G14" s="553">
        <v>0.3</v>
      </c>
      <c r="H14" s="341">
        <f t="shared" si="0"/>
        <v>5764.5</v>
      </c>
      <c r="I14" s="332">
        <v>4505.67</v>
      </c>
    </row>
    <row r="15" spans="1:12" ht="48" thickBot="1">
      <c r="A15" s="212"/>
      <c r="B15" s="932"/>
      <c r="C15" s="636" t="s">
        <v>401</v>
      </c>
      <c r="D15" s="632">
        <v>90</v>
      </c>
      <c r="E15" s="808">
        <v>9120</v>
      </c>
      <c r="F15" s="334">
        <f>ROUND(E15*(1+'Wildberries (РРЦ)'!$D$2),0)</f>
        <v>9120</v>
      </c>
      <c r="G15" s="553">
        <v>0.3</v>
      </c>
      <c r="H15" s="342">
        <f t="shared" si="0"/>
        <v>6384</v>
      </c>
      <c r="I15" s="396">
        <v>4989.4650000000011</v>
      </c>
    </row>
    <row r="16" spans="1:12" ht="53.25" customHeight="1" thickBot="1">
      <c r="A16" s="283" t="s">
        <v>219</v>
      </c>
      <c r="B16" s="372" t="s">
        <v>35</v>
      </c>
      <c r="C16" s="952" t="s">
        <v>36</v>
      </c>
      <c r="D16" s="953"/>
      <c r="E16" s="386" t="s">
        <v>43</v>
      </c>
      <c r="F16" s="386" t="s">
        <v>43</v>
      </c>
      <c r="G16" s="413" t="s">
        <v>44</v>
      </c>
      <c r="H16" s="376" t="s">
        <v>45</v>
      </c>
      <c r="I16" s="379" t="s">
        <v>37</v>
      </c>
    </row>
    <row r="17" spans="1:9" ht="19.5" customHeight="1">
      <c r="A17" s="559"/>
      <c r="B17" s="920" t="s">
        <v>226</v>
      </c>
      <c r="C17" s="429">
        <v>120</v>
      </c>
      <c r="D17" s="429">
        <v>60</v>
      </c>
      <c r="E17" s="806">
        <v>8640</v>
      </c>
      <c r="F17" s="332">
        <f>ROUND(E17*(1+'Wildberries (РРЦ)'!$D$2),0)</f>
        <v>8640</v>
      </c>
      <c r="G17" s="553">
        <v>0.3</v>
      </c>
      <c r="H17" s="340">
        <f>F17*(1-G17)</f>
        <v>6048</v>
      </c>
      <c r="I17" s="332">
        <v>4598.6850000000004</v>
      </c>
    </row>
    <row r="18" spans="1:9" ht="19.5" customHeight="1">
      <c r="A18" s="286"/>
      <c r="B18" s="920"/>
      <c r="C18" s="431">
        <v>120</v>
      </c>
      <c r="D18" s="431">
        <v>65</v>
      </c>
      <c r="E18" s="807">
        <v>9225</v>
      </c>
      <c r="F18" s="333">
        <f>ROUND(E18*(1+'Wildberries (РРЦ)'!$D$2),0)</f>
        <v>9225</v>
      </c>
      <c r="G18" s="553">
        <v>0.3</v>
      </c>
      <c r="H18" s="341">
        <f t="shared" ref="H18:H28" si="1">F18*(1-G18)</f>
        <v>6457.5</v>
      </c>
      <c r="I18" s="332">
        <v>4911.0750000000007</v>
      </c>
    </row>
    <row r="19" spans="1:9" ht="19.5" customHeight="1">
      <c r="A19" s="286" t="s">
        <v>227</v>
      </c>
      <c r="B19" s="920"/>
      <c r="C19" s="431">
        <v>125</v>
      </c>
      <c r="D19" s="431">
        <v>65</v>
      </c>
      <c r="E19" s="807">
        <v>9225</v>
      </c>
      <c r="F19" s="333">
        <f>ROUND(E19*(1+'Wildberries (РРЦ)'!$D$2),0)</f>
        <v>9225</v>
      </c>
      <c r="G19" s="553">
        <v>0.3</v>
      </c>
      <c r="H19" s="341">
        <f t="shared" si="1"/>
        <v>6457.5</v>
      </c>
      <c r="I19" s="332">
        <v>4911.0750000000007</v>
      </c>
    </row>
    <row r="20" spans="1:9" ht="19.5" customHeight="1">
      <c r="A20" s="286" t="s">
        <v>228</v>
      </c>
      <c r="B20" s="920"/>
      <c r="C20" s="431">
        <v>140</v>
      </c>
      <c r="D20" s="629">
        <v>70</v>
      </c>
      <c r="E20" s="807">
        <v>10875</v>
      </c>
      <c r="F20" s="333">
        <f>ROUND(E20*(1+'Wildberries (РРЦ)'!$D$2),0)</f>
        <v>10875</v>
      </c>
      <c r="G20" s="553">
        <v>0.3</v>
      </c>
      <c r="H20" s="341">
        <f t="shared" si="1"/>
        <v>7612.4999999999991</v>
      </c>
      <c r="I20" s="332">
        <v>5781.5550000000003</v>
      </c>
    </row>
    <row r="21" spans="1:9" ht="19.5" customHeight="1">
      <c r="A21" s="286"/>
      <c r="B21" s="920"/>
      <c r="C21" s="431">
        <v>145</v>
      </c>
      <c r="D21" s="629">
        <v>60</v>
      </c>
      <c r="E21" s="807">
        <v>10095</v>
      </c>
      <c r="F21" s="333">
        <f>ROUND(E21*(1+'Wildberries (РРЦ)'!$D$2),0)</f>
        <v>10095</v>
      </c>
      <c r="G21" s="553">
        <v>0.3</v>
      </c>
      <c r="H21" s="341">
        <f t="shared" si="1"/>
        <v>7066.5</v>
      </c>
      <c r="I21" s="332">
        <v>5367.9600000000009</v>
      </c>
    </row>
    <row r="22" spans="1:9" ht="19.5" customHeight="1">
      <c r="A22" s="286" t="s">
        <v>38</v>
      </c>
      <c r="B22" s="920"/>
      <c r="C22" s="431">
        <v>150</v>
      </c>
      <c r="D22" s="629">
        <v>60</v>
      </c>
      <c r="E22" s="807">
        <v>10095</v>
      </c>
      <c r="F22" s="333">
        <f>ROUND(E22*(1+'Wildberries (РРЦ)'!$D$2),0)</f>
        <v>10095</v>
      </c>
      <c r="G22" s="553">
        <v>0.3</v>
      </c>
      <c r="H22" s="341">
        <f t="shared" si="1"/>
        <v>7066.5</v>
      </c>
      <c r="I22" s="332">
        <v>5367.9600000000009</v>
      </c>
    </row>
    <row r="23" spans="1:9" ht="27.75" customHeight="1">
      <c r="A23" s="286" t="s">
        <v>168</v>
      </c>
      <c r="B23" s="920"/>
      <c r="C23" s="431">
        <v>160</v>
      </c>
      <c r="D23" s="629">
        <v>70</v>
      </c>
      <c r="E23" s="807">
        <v>11715</v>
      </c>
      <c r="F23" s="333">
        <f>ROUND(E23*(1+'Wildberries (РРЦ)'!$D$2),0)</f>
        <v>11715</v>
      </c>
      <c r="G23" s="553">
        <v>0.3</v>
      </c>
      <c r="H23" s="341">
        <f t="shared" si="1"/>
        <v>8200.5</v>
      </c>
      <c r="I23" s="332">
        <v>6230.8350000000009</v>
      </c>
    </row>
    <row r="24" spans="1:9" ht="19.5" customHeight="1">
      <c r="A24" s="286"/>
      <c r="B24" s="920"/>
      <c r="C24" s="431">
        <v>175</v>
      </c>
      <c r="D24" s="629">
        <v>75</v>
      </c>
      <c r="E24" s="807">
        <v>13155</v>
      </c>
      <c r="F24" s="333">
        <f>ROUND(E24*(1+'Wildberries (РРЦ)'!$D$2),0)</f>
        <v>13155</v>
      </c>
      <c r="G24" s="553">
        <v>0.3</v>
      </c>
      <c r="H24" s="341">
        <f t="shared" si="1"/>
        <v>9208.5</v>
      </c>
      <c r="I24" s="332">
        <v>6998.3550000000005</v>
      </c>
    </row>
    <row r="25" spans="1:9" ht="31.5">
      <c r="A25" s="781"/>
      <c r="B25" s="920"/>
      <c r="C25" s="431" t="s">
        <v>400</v>
      </c>
      <c r="D25" s="629">
        <v>80</v>
      </c>
      <c r="E25" s="807">
        <v>14190</v>
      </c>
      <c r="F25" s="333">
        <f>ROUND(E25*(1+'Wildberries (РРЦ)'!$D$2),0)</f>
        <v>14190</v>
      </c>
      <c r="G25" s="553">
        <v>0.3</v>
      </c>
      <c r="H25" s="341">
        <f t="shared" si="1"/>
        <v>9933</v>
      </c>
      <c r="I25" s="332">
        <v>7549.4250000000002</v>
      </c>
    </row>
    <row r="26" spans="1:9" ht="19.5" customHeight="1">
      <c r="A26" s="781"/>
      <c r="B26" s="920"/>
      <c r="C26" s="431">
        <v>180</v>
      </c>
      <c r="D26" s="629">
        <v>90</v>
      </c>
      <c r="E26" s="807">
        <v>15840</v>
      </c>
      <c r="F26" s="333">
        <f>ROUND(E26*(1+'Wildberries (РРЦ)'!$D$2),0)</f>
        <v>15840</v>
      </c>
      <c r="G26" s="553">
        <v>0.3</v>
      </c>
      <c r="H26" s="341">
        <f t="shared" si="1"/>
        <v>11088</v>
      </c>
      <c r="I26" s="332">
        <v>8426.9250000000011</v>
      </c>
    </row>
    <row r="27" spans="1:9" ht="47.25">
      <c r="A27" s="286" t="s">
        <v>177</v>
      </c>
      <c r="B27" s="920"/>
      <c r="C27" s="431" t="s">
        <v>401</v>
      </c>
      <c r="D27" s="629">
        <v>80</v>
      </c>
      <c r="E27" s="807">
        <v>14715</v>
      </c>
      <c r="F27" s="333">
        <f>ROUND(E27*(1+'Wildberries (РРЦ)'!$D$2),0)</f>
        <v>14715</v>
      </c>
      <c r="G27" s="553">
        <v>0.3</v>
      </c>
      <c r="H27" s="341">
        <f t="shared" si="1"/>
        <v>10300.5</v>
      </c>
      <c r="I27" s="332">
        <v>7824.9600000000009</v>
      </c>
    </row>
    <row r="28" spans="1:9" ht="48" thickBot="1">
      <c r="A28" s="212"/>
      <c r="B28" s="932"/>
      <c r="C28" s="636" t="s">
        <v>401</v>
      </c>
      <c r="D28" s="632">
        <v>90</v>
      </c>
      <c r="E28" s="808">
        <v>16455</v>
      </c>
      <c r="F28" s="334">
        <f>ROUND(E28*(1+'Wildberries (РРЦ)'!$D$2),0)</f>
        <v>16455</v>
      </c>
      <c r="G28" s="553">
        <v>0.3</v>
      </c>
      <c r="H28" s="342">
        <f t="shared" si="1"/>
        <v>11518.5</v>
      </c>
      <c r="I28" s="396">
        <v>8750.43</v>
      </c>
    </row>
    <row r="29" spans="1:9" ht="53.25" customHeight="1" thickBot="1">
      <c r="A29" s="283" t="s">
        <v>220</v>
      </c>
      <c r="B29" s="372" t="s">
        <v>35</v>
      </c>
      <c r="C29" s="952" t="s">
        <v>36</v>
      </c>
      <c r="D29" s="953"/>
      <c r="E29" s="386" t="s">
        <v>43</v>
      </c>
      <c r="F29" s="386" t="s">
        <v>43</v>
      </c>
      <c r="G29" s="413" t="s">
        <v>44</v>
      </c>
      <c r="H29" s="376" t="s">
        <v>45</v>
      </c>
      <c r="I29" s="379" t="s">
        <v>37</v>
      </c>
    </row>
    <row r="30" spans="1:9" ht="19.5" customHeight="1">
      <c r="A30" s="559"/>
      <c r="B30" s="920" t="s">
        <v>229</v>
      </c>
      <c r="C30" s="429">
        <v>120</v>
      </c>
      <c r="D30" s="429">
        <v>60</v>
      </c>
      <c r="E30" s="806">
        <v>7860</v>
      </c>
      <c r="F30" s="332">
        <f>ROUND(E30*(1+'Wildberries (РРЦ)'!$D$2),0)</f>
        <v>7860</v>
      </c>
      <c r="G30" s="553">
        <v>0.3</v>
      </c>
      <c r="H30" s="340">
        <f>F30*(1-G30)</f>
        <v>5502</v>
      </c>
      <c r="I30" s="332">
        <v>4179.8249999999998</v>
      </c>
    </row>
    <row r="31" spans="1:9" ht="19.5" customHeight="1">
      <c r="A31" s="286"/>
      <c r="B31" s="920"/>
      <c r="C31" s="431">
        <v>120</v>
      </c>
      <c r="D31" s="431">
        <v>65</v>
      </c>
      <c r="E31" s="807">
        <v>8895</v>
      </c>
      <c r="F31" s="333">
        <f>ROUND(E31*(1+'Wildberries (РРЦ)'!$D$2),0)</f>
        <v>8895</v>
      </c>
      <c r="G31" s="553">
        <v>0.3</v>
      </c>
      <c r="H31" s="341">
        <f t="shared" ref="H31:H41" si="2">F31*(1-G31)</f>
        <v>6226.5</v>
      </c>
      <c r="I31" s="332">
        <v>4734.4049999999997</v>
      </c>
    </row>
    <row r="32" spans="1:9" ht="19.5" customHeight="1">
      <c r="A32" s="286" t="s">
        <v>230</v>
      </c>
      <c r="B32" s="920"/>
      <c r="C32" s="431">
        <v>125</v>
      </c>
      <c r="D32" s="431">
        <v>65</v>
      </c>
      <c r="E32" s="807">
        <v>8895</v>
      </c>
      <c r="F32" s="333">
        <f>ROUND(E32*(1+'Wildberries (РРЦ)'!$D$2),0)</f>
        <v>8895</v>
      </c>
      <c r="G32" s="553">
        <v>0.3</v>
      </c>
      <c r="H32" s="341">
        <f t="shared" si="2"/>
        <v>6226.5</v>
      </c>
      <c r="I32" s="332">
        <v>4734.4049999999997</v>
      </c>
    </row>
    <row r="33" spans="1:9" ht="19.5" customHeight="1">
      <c r="A33" s="286" t="s">
        <v>231</v>
      </c>
      <c r="B33" s="920"/>
      <c r="C33" s="431">
        <v>140</v>
      </c>
      <c r="D33" s="629">
        <v>70</v>
      </c>
      <c r="E33" s="807">
        <v>9795</v>
      </c>
      <c r="F33" s="333">
        <f>ROUND(E33*(1+'Wildberries (РРЦ)'!$D$2),0)</f>
        <v>9795</v>
      </c>
      <c r="G33" s="553">
        <v>0.3</v>
      </c>
      <c r="H33" s="341">
        <f t="shared" si="2"/>
        <v>6856.5</v>
      </c>
      <c r="I33" s="332">
        <v>5212.3499999999995</v>
      </c>
    </row>
    <row r="34" spans="1:9" ht="19.5" customHeight="1">
      <c r="A34" s="286"/>
      <c r="B34" s="920"/>
      <c r="C34" s="431">
        <v>145</v>
      </c>
      <c r="D34" s="629">
        <v>60</v>
      </c>
      <c r="E34" s="807">
        <v>8940</v>
      </c>
      <c r="F34" s="333">
        <f>ROUND(E34*(1+'Wildberries (РРЦ)'!$D$2),0)</f>
        <v>8940</v>
      </c>
      <c r="G34" s="553">
        <v>0.3</v>
      </c>
      <c r="H34" s="341">
        <f t="shared" si="2"/>
        <v>6258</v>
      </c>
      <c r="I34" s="332">
        <v>4757.8050000000003</v>
      </c>
    </row>
    <row r="35" spans="1:9" ht="19.5" customHeight="1">
      <c r="A35" s="286" t="s">
        <v>38</v>
      </c>
      <c r="B35" s="920"/>
      <c r="C35" s="431">
        <v>150</v>
      </c>
      <c r="D35" s="629">
        <v>60</v>
      </c>
      <c r="E35" s="807">
        <v>8940</v>
      </c>
      <c r="F35" s="333">
        <f>ROUND(E35*(1+'Wildberries (РРЦ)'!$D$2),0)</f>
        <v>8940</v>
      </c>
      <c r="G35" s="553">
        <v>0.3</v>
      </c>
      <c r="H35" s="341">
        <f t="shared" si="2"/>
        <v>6258</v>
      </c>
      <c r="I35" s="332">
        <v>4757.8050000000003</v>
      </c>
    </row>
    <row r="36" spans="1:9" ht="27.75" customHeight="1">
      <c r="A36" s="286" t="s">
        <v>232</v>
      </c>
      <c r="B36" s="920"/>
      <c r="C36" s="431">
        <v>160</v>
      </c>
      <c r="D36" s="629">
        <v>70</v>
      </c>
      <c r="E36" s="807">
        <v>10410</v>
      </c>
      <c r="F36" s="333">
        <f>ROUND(E36*(1+'Wildberries (РРЦ)'!$D$2),0)</f>
        <v>10410</v>
      </c>
      <c r="G36" s="553">
        <v>0.3</v>
      </c>
      <c r="H36" s="341">
        <f t="shared" si="2"/>
        <v>7286.9999999999991</v>
      </c>
      <c r="I36" s="332">
        <v>5536.4400000000005</v>
      </c>
    </row>
    <row r="37" spans="1:9" ht="19.5" customHeight="1">
      <c r="A37" s="286"/>
      <c r="B37" s="920"/>
      <c r="C37" s="431">
        <v>175</v>
      </c>
      <c r="D37" s="629">
        <v>75</v>
      </c>
      <c r="E37" s="807">
        <v>11730</v>
      </c>
      <c r="F37" s="333">
        <f>ROUND(E37*(1+'Wildberries (РРЦ)'!$D$2),0)</f>
        <v>11730</v>
      </c>
      <c r="G37" s="553">
        <v>0.3</v>
      </c>
      <c r="H37" s="341">
        <f t="shared" si="2"/>
        <v>8211</v>
      </c>
      <c r="I37" s="332">
        <v>6244.2900000000009</v>
      </c>
    </row>
    <row r="38" spans="1:9" ht="31.5">
      <c r="A38" s="781"/>
      <c r="B38" s="920"/>
      <c r="C38" s="431" t="s">
        <v>400</v>
      </c>
      <c r="D38" s="629">
        <v>80</v>
      </c>
      <c r="E38" s="807">
        <v>12570</v>
      </c>
      <c r="F38" s="333">
        <f>ROUND(E38*(1+'Wildberries (РРЦ)'!$D$2),0)</f>
        <v>12570</v>
      </c>
      <c r="G38" s="553">
        <v>0.3</v>
      </c>
      <c r="H38" s="341">
        <f t="shared" si="2"/>
        <v>8799</v>
      </c>
      <c r="I38" s="332">
        <v>6684.2100000000009</v>
      </c>
    </row>
    <row r="39" spans="1:9" ht="19.5" customHeight="1">
      <c r="A39" s="781"/>
      <c r="B39" s="920"/>
      <c r="C39" s="431">
        <v>180</v>
      </c>
      <c r="D39" s="629">
        <v>90</v>
      </c>
      <c r="E39" s="807">
        <v>14040</v>
      </c>
      <c r="F39" s="333">
        <f>ROUND(E39*(1+'Wildberries (РРЦ)'!$D$2),0)</f>
        <v>14040</v>
      </c>
      <c r="G39" s="553">
        <v>0.3</v>
      </c>
      <c r="H39" s="341">
        <f t="shared" si="2"/>
        <v>9828</v>
      </c>
      <c r="I39" s="332">
        <v>7462.26</v>
      </c>
    </row>
    <row r="40" spans="1:9" ht="47.25">
      <c r="A40" s="286" t="s">
        <v>178</v>
      </c>
      <c r="B40" s="920"/>
      <c r="C40" s="431" t="s">
        <v>401</v>
      </c>
      <c r="D40" s="629">
        <v>80</v>
      </c>
      <c r="E40" s="807">
        <v>13110</v>
      </c>
      <c r="F40" s="333">
        <f>ROUND(E40*(1+'Wildberries (РРЦ)'!$D$2),0)</f>
        <v>13110</v>
      </c>
      <c r="G40" s="553">
        <v>0.3</v>
      </c>
      <c r="H40" s="341">
        <f t="shared" si="2"/>
        <v>9177</v>
      </c>
      <c r="I40" s="332">
        <v>6965.5950000000003</v>
      </c>
    </row>
    <row r="41" spans="1:9" ht="48" thickBot="1">
      <c r="A41" s="212"/>
      <c r="B41" s="932"/>
      <c r="C41" s="636" t="s">
        <v>401</v>
      </c>
      <c r="D41" s="632">
        <v>90</v>
      </c>
      <c r="E41" s="808">
        <v>14655</v>
      </c>
      <c r="F41" s="334">
        <f>ROUND(E41*(1+'Wildberries (РРЦ)'!$D$2),0)</f>
        <v>14655</v>
      </c>
      <c r="G41" s="553">
        <v>0.3</v>
      </c>
      <c r="H41" s="342">
        <f t="shared" si="2"/>
        <v>10258.5</v>
      </c>
      <c r="I41" s="396">
        <v>7791.0300000000007</v>
      </c>
    </row>
    <row r="42" spans="1:9" ht="53.25" customHeight="1" thickBot="1">
      <c r="A42" s="283" t="s">
        <v>221</v>
      </c>
      <c r="B42" s="372" t="s">
        <v>35</v>
      </c>
      <c r="C42" s="952" t="s">
        <v>36</v>
      </c>
      <c r="D42" s="953"/>
      <c r="E42" s="386" t="s">
        <v>43</v>
      </c>
      <c r="F42" s="386" t="s">
        <v>43</v>
      </c>
      <c r="G42" s="413" t="s">
        <v>44</v>
      </c>
      <c r="H42" s="376" t="s">
        <v>45</v>
      </c>
      <c r="I42" s="379" t="s">
        <v>37</v>
      </c>
    </row>
    <row r="43" spans="1:9" ht="19.5" customHeight="1">
      <c r="A43" s="213"/>
      <c r="B43" s="961" t="s">
        <v>233</v>
      </c>
      <c r="C43" s="429">
        <v>120</v>
      </c>
      <c r="D43" s="429">
        <v>60</v>
      </c>
      <c r="E43" s="809">
        <v>8955</v>
      </c>
      <c r="F43" s="332">
        <f>ROUND(E43*(1+'Wildberries (РРЦ)'!$D$2),0)</f>
        <v>8955</v>
      </c>
      <c r="G43" s="553">
        <v>0.3</v>
      </c>
      <c r="H43" s="340">
        <f>F43*(1-G43)</f>
        <v>6268.5</v>
      </c>
      <c r="I43" s="332">
        <v>4766.58</v>
      </c>
    </row>
    <row r="44" spans="1:9" ht="19.5" customHeight="1">
      <c r="A44" s="559"/>
      <c r="B44" s="920"/>
      <c r="C44" s="431">
        <v>120</v>
      </c>
      <c r="D44" s="431">
        <v>65</v>
      </c>
      <c r="E44" s="807">
        <v>10260</v>
      </c>
      <c r="F44" s="333">
        <f>ROUND(E44*(1+'Wildberries (РРЦ)'!$D$2),0)</f>
        <v>10260</v>
      </c>
      <c r="G44" s="553">
        <v>0.3</v>
      </c>
      <c r="H44" s="341">
        <f t="shared" ref="H44:H54" si="3">F44*(1-G44)</f>
        <v>7181.9999999999991</v>
      </c>
      <c r="I44" s="332">
        <v>5450.4449999999997</v>
      </c>
    </row>
    <row r="45" spans="1:9" ht="19.5" customHeight="1">
      <c r="A45" s="559" t="s">
        <v>76</v>
      </c>
      <c r="B45" s="920"/>
      <c r="C45" s="431">
        <v>125</v>
      </c>
      <c r="D45" s="431">
        <v>65</v>
      </c>
      <c r="E45" s="807">
        <v>10260</v>
      </c>
      <c r="F45" s="333">
        <f>ROUND(E45*(1+'Wildberries (РРЦ)'!$D$2),0)</f>
        <v>10260</v>
      </c>
      <c r="G45" s="553">
        <v>0.3</v>
      </c>
      <c r="H45" s="341">
        <f t="shared" si="3"/>
        <v>7181.9999999999991</v>
      </c>
      <c r="I45" s="332">
        <v>5450.4449999999997</v>
      </c>
    </row>
    <row r="46" spans="1:9" ht="19.5" customHeight="1">
      <c r="A46" s="559" t="s">
        <v>234</v>
      </c>
      <c r="B46" s="920"/>
      <c r="C46" s="431">
        <v>140</v>
      </c>
      <c r="D46" s="629">
        <v>70</v>
      </c>
      <c r="E46" s="807">
        <v>11325</v>
      </c>
      <c r="F46" s="333">
        <f>ROUND(E46*(1+'Wildberries (РРЦ)'!$D$2),0)</f>
        <v>11325</v>
      </c>
      <c r="G46" s="553">
        <v>0.3</v>
      </c>
      <c r="H46" s="341">
        <f t="shared" si="3"/>
        <v>7927.4999999999991</v>
      </c>
      <c r="I46" s="332">
        <v>6021.4050000000007</v>
      </c>
    </row>
    <row r="47" spans="1:9" ht="19.5" customHeight="1">
      <c r="A47" s="559"/>
      <c r="B47" s="920"/>
      <c r="C47" s="431">
        <v>145</v>
      </c>
      <c r="D47" s="629">
        <v>60</v>
      </c>
      <c r="E47" s="807">
        <v>10365</v>
      </c>
      <c r="F47" s="333">
        <f>ROUND(E47*(1+'Wildberries (РРЦ)'!$D$2),0)</f>
        <v>10365</v>
      </c>
      <c r="G47" s="553">
        <v>0.3</v>
      </c>
      <c r="H47" s="341">
        <f t="shared" si="3"/>
        <v>7255.4999999999991</v>
      </c>
      <c r="I47" s="332">
        <v>5515.9650000000011</v>
      </c>
    </row>
    <row r="48" spans="1:9" ht="19.5" customHeight="1">
      <c r="A48" s="559" t="s">
        <v>94</v>
      </c>
      <c r="B48" s="920"/>
      <c r="C48" s="431">
        <v>150</v>
      </c>
      <c r="D48" s="629">
        <v>60</v>
      </c>
      <c r="E48" s="807">
        <v>10365</v>
      </c>
      <c r="F48" s="333">
        <f>ROUND(E48*(1+'Wildberries (РРЦ)'!$D$2),0)</f>
        <v>10365</v>
      </c>
      <c r="G48" s="553">
        <v>0.3</v>
      </c>
      <c r="H48" s="341">
        <f t="shared" si="3"/>
        <v>7255.4999999999991</v>
      </c>
      <c r="I48" s="332">
        <v>5515.9650000000011</v>
      </c>
    </row>
    <row r="49" spans="1:11" ht="27.75" customHeight="1">
      <c r="A49" s="559" t="s">
        <v>232</v>
      </c>
      <c r="B49" s="920"/>
      <c r="C49" s="431">
        <v>160</v>
      </c>
      <c r="D49" s="629">
        <v>70</v>
      </c>
      <c r="E49" s="807">
        <v>12210</v>
      </c>
      <c r="F49" s="333">
        <f>ROUND(E49*(1+'Wildberries (РРЦ)'!$D$2),0)</f>
        <v>12210</v>
      </c>
      <c r="G49" s="553">
        <v>0.3</v>
      </c>
      <c r="H49" s="341">
        <f t="shared" si="3"/>
        <v>8547</v>
      </c>
      <c r="I49" s="332">
        <v>6488.82</v>
      </c>
    </row>
    <row r="50" spans="1:11" ht="19.5" customHeight="1">
      <c r="A50" s="559"/>
      <c r="B50" s="920"/>
      <c r="C50" s="431">
        <v>175</v>
      </c>
      <c r="D50" s="629">
        <v>75</v>
      </c>
      <c r="E50" s="807">
        <v>13905</v>
      </c>
      <c r="F50" s="333">
        <f>ROUND(E50*(1+'Wildberries (РРЦ)'!$D$2),0)</f>
        <v>13905</v>
      </c>
      <c r="G50" s="553">
        <v>0.3</v>
      </c>
      <c r="H50" s="341">
        <f t="shared" si="3"/>
        <v>9733.5</v>
      </c>
      <c r="I50" s="332">
        <v>7396.1550000000007</v>
      </c>
    </row>
    <row r="51" spans="1:11" ht="31.5">
      <c r="A51" s="781"/>
      <c r="B51" s="920"/>
      <c r="C51" s="431" t="s">
        <v>400</v>
      </c>
      <c r="D51" s="629">
        <v>80</v>
      </c>
      <c r="E51" s="807">
        <v>14445</v>
      </c>
      <c r="F51" s="333">
        <f>ROUND(E51*(1+'Wildberries (РРЦ)'!$D$2),0)</f>
        <v>14445</v>
      </c>
      <c r="G51" s="553">
        <v>0.3</v>
      </c>
      <c r="H51" s="341">
        <f t="shared" si="3"/>
        <v>10111.5</v>
      </c>
      <c r="I51" s="332">
        <v>7678.125</v>
      </c>
    </row>
    <row r="52" spans="1:11">
      <c r="A52" s="781"/>
      <c r="B52" s="920"/>
      <c r="C52" s="431">
        <v>180</v>
      </c>
      <c r="D52" s="629">
        <v>90</v>
      </c>
      <c r="E52" s="807">
        <v>15360</v>
      </c>
      <c r="F52" s="333">
        <f>ROUND(E52*(1+'Wildberries (РРЦ)'!$D$2),0)</f>
        <v>15360</v>
      </c>
      <c r="G52" s="553">
        <v>0.3</v>
      </c>
      <c r="H52" s="341">
        <f t="shared" si="3"/>
        <v>10752</v>
      </c>
      <c r="I52" s="332">
        <v>8168.9400000000005</v>
      </c>
    </row>
    <row r="53" spans="1:11" ht="47.25">
      <c r="A53" s="559" t="s">
        <v>178</v>
      </c>
      <c r="B53" s="920"/>
      <c r="C53" s="431" t="s">
        <v>401</v>
      </c>
      <c r="D53" s="629">
        <v>80</v>
      </c>
      <c r="E53" s="807">
        <v>14370</v>
      </c>
      <c r="F53" s="333">
        <f>ROUND(E53*(1+'Wildberries (РРЦ)'!$D$2),0)</f>
        <v>14370</v>
      </c>
      <c r="G53" s="553">
        <v>0.3</v>
      </c>
      <c r="H53" s="341">
        <f t="shared" si="3"/>
        <v>10059</v>
      </c>
      <c r="I53" s="332">
        <v>7636.005000000001</v>
      </c>
    </row>
    <row r="54" spans="1:11" ht="48" thickBot="1">
      <c r="A54" s="560"/>
      <c r="B54" s="932"/>
      <c r="C54" s="636" t="s">
        <v>401</v>
      </c>
      <c r="D54" s="632">
        <v>90</v>
      </c>
      <c r="E54" s="808">
        <v>15915</v>
      </c>
      <c r="F54" s="334">
        <f>ROUND(E54*(1+'Wildberries (РРЦ)'!$D$2),0)</f>
        <v>15915</v>
      </c>
      <c r="G54" s="553">
        <v>0.3</v>
      </c>
      <c r="H54" s="342">
        <f t="shared" si="3"/>
        <v>11140.5</v>
      </c>
      <c r="I54" s="396">
        <v>8463.7800000000007</v>
      </c>
    </row>
    <row r="55" spans="1:11">
      <c r="A55" s="58"/>
      <c r="B55" s="58"/>
      <c r="C55" s="163"/>
      <c r="D55" s="58"/>
      <c r="G55" s="59"/>
      <c r="H55" s="58"/>
      <c r="I55" s="58"/>
    </row>
    <row r="56" spans="1:11">
      <c r="A56" s="304" t="str">
        <f>Контакты!$B$10</f>
        <v>почта для приёма заказов</v>
      </c>
      <c r="B56" s="123" t="str">
        <f>Контакты!$C$10</f>
        <v>хххх@ххх.ru</v>
      </c>
      <c r="C56" s="86"/>
      <c r="D56" s="62"/>
      <c r="E56" s="197"/>
      <c r="F56" s="312"/>
      <c r="G56" s="65"/>
      <c r="H56" s="62"/>
      <c r="I56" s="62"/>
      <c r="J56" s="63"/>
      <c r="K56" s="61"/>
    </row>
    <row r="57" spans="1:11">
      <c r="A57" s="304" t="str">
        <f>Контакты!$B$12</f>
        <v>номер телефона службы сервиса</v>
      </c>
      <c r="B57" s="123">
        <f>Контакты!$C$12</f>
        <v>8800</v>
      </c>
      <c r="C57" s="86"/>
      <c r="D57" s="62"/>
      <c r="E57" s="197"/>
      <c r="F57" s="312"/>
      <c r="G57" s="65"/>
      <c r="H57" s="62"/>
      <c r="I57" s="62"/>
      <c r="J57" s="63"/>
      <c r="K57" s="61"/>
    </row>
    <row r="58" spans="1:11">
      <c r="A58" s="62"/>
      <c r="B58" s="62"/>
      <c r="C58" s="86"/>
      <c r="D58" s="62"/>
      <c r="E58" s="197"/>
      <c r="F58" s="312"/>
      <c r="G58" s="65"/>
      <c r="H58" s="62"/>
      <c r="I58" s="62"/>
      <c r="J58" s="63"/>
      <c r="K58" s="61"/>
    </row>
  </sheetData>
  <mergeCells count="10">
    <mergeCell ref="J1:L1"/>
    <mergeCell ref="A2:I2"/>
    <mergeCell ref="C3:D3"/>
    <mergeCell ref="B4:B15"/>
    <mergeCell ref="B43:B54"/>
    <mergeCell ref="C16:D16"/>
    <mergeCell ref="B17:B28"/>
    <mergeCell ref="C29:D29"/>
    <mergeCell ref="B30:B41"/>
    <mergeCell ref="C42:D42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52"/>
  <sheetViews>
    <sheetView view="pageBreakPreview" topLeftCell="A40" zoomScale="85" zoomScaleSheetLayoutView="85" workbookViewId="0">
      <selection activeCell="D41" sqref="D41:D52"/>
    </sheetView>
  </sheetViews>
  <sheetFormatPr defaultColWidth="9.140625" defaultRowHeight="18.75"/>
  <cols>
    <col min="1" max="1" width="34.85546875" style="142" customWidth="1"/>
    <col min="2" max="2" width="6.7109375" style="32" customWidth="1"/>
    <col min="3" max="3" width="10" style="16" customWidth="1"/>
    <col min="4" max="4" width="20" style="230" customWidth="1"/>
    <col min="5" max="5" width="16.7109375" style="232" customWidth="1"/>
    <col min="6" max="6" width="19" style="6" customWidth="1"/>
    <col min="7" max="16384" width="9.140625" style="6"/>
  </cols>
  <sheetData>
    <row r="1" spans="1:6" ht="51" customHeight="1" thickBot="1">
      <c r="A1" s="143" t="s">
        <v>218</v>
      </c>
      <c r="B1" s="962" t="s">
        <v>36</v>
      </c>
      <c r="C1" s="962"/>
      <c r="D1" s="229"/>
      <c r="E1" s="231"/>
      <c r="F1" s="5">
        <f>IF(AND('Категория(опт)'!$B$1="A+"),45%,IF(AND('Категория(опт)'!$B$1="A"),42%,IF(AND('Категория(опт)'!$B$1="B"),38.5%,IF(AND('Категория(опт)'!$B$1="C"),35%,""))))</f>
        <v>0.35</v>
      </c>
    </row>
    <row r="2" spans="1:6">
      <c r="B2" s="144">
        <v>120</v>
      </c>
      <c r="C2" s="145">
        <v>60</v>
      </c>
      <c r="D2" s="782">
        <v>4701</v>
      </c>
      <c r="E2" s="231">
        <v>0.2</v>
      </c>
    </row>
    <row r="3" spans="1:6">
      <c r="B3" s="144">
        <v>120</v>
      </c>
      <c r="C3" s="141">
        <v>65</v>
      </c>
      <c r="D3" s="782">
        <v>6389</v>
      </c>
      <c r="E3" s="231">
        <v>0.2</v>
      </c>
    </row>
    <row r="4" spans="1:6">
      <c r="B4" s="144">
        <v>125</v>
      </c>
      <c r="C4" s="141">
        <v>65</v>
      </c>
      <c r="D4" s="782">
        <v>6389</v>
      </c>
      <c r="E4" s="231">
        <v>0.2</v>
      </c>
    </row>
    <row r="5" spans="1:6">
      <c r="B5" s="144">
        <v>140</v>
      </c>
      <c r="C5" s="141">
        <v>70</v>
      </c>
      <c r="D5" s="782">
        <v>7141</v>
      </c>
      <c r="E5" s="231">
        <v>0.2</v>
      </c>
    </row>
    <row r="6" spans="1:6">
      <c r="B6" s="144">
        <v>145</v>
      </c>
      <c r="C6" s="141">
        <v>60</v>
      </c>
      <c r="D6" s="782">
        <v>7016</v>
      </c>
      <c r="E6" s="231">
        <v>0.2</v>
      </c>
    </row>
    <row r="7" spans="1:6">
      <c r="B7" s="144">
        <v>150</v>
      </c>
      <c r="C7" s="141">
        <v>60</v>
      </c>
      <c r="D7" s="782">
        <v>7016</v>
      </c>
      <c r="E7" s="231">
        <v>0.2</v>
      </c>
    </row>
    <row r="8" spans="1:6">
      <c r="B8" s="144">
        <v>160</v>
      </c>
      <c r="C8" s="141">
        <v>70</v>
      </c>
      <c r="D8" s="782">
        <v>7222</v>
      </c>
      <c r="E8" s="231">
        <v>0.2</v>
      </c>
    </row>
    <row r="9" spans="1:6">
      <c r="B9" s="144">
        <v>175</v>
      </c>
      <c r="C9" s="141">
        <v>75</v>
      </c>
      <c r="D9" s="782">
        <v>7448</v>
      </c>
      <c r="E9" s="231">
        <v>0.2</v>
      </c>
    </row>
    <row r="10" spans="1:6" ht="31.5">
      <c r="B10" s="146" t="s">
        <v>400</v>
      </c>
      <c r="C10" s="141">
        <v>80</v>
      </c>
      <c r="D10" s="782">
        <v>7652</v>
      </c>
      <c r="E10" s="231">
        <v>0.2</v>
      </c>
    </row>
    <row r="11" spans="1:6">
      <c r="B11" s="144">
        <v>180</v>
      </c>
      <c r="C11" s="141">
        <v>90</v>
      </c>
      <c r="D11" s="782">
        <v>8474</v>
      </c>
      <c r="E11" s="231">
        <v>0.2</v>
      </c>
    </row>
    <row r="12" spans="1:6" ht="47.25">
      <c r="B12" s="146" t="s">
        <v>401</v>
      </c>
      <c r="C12" s="141">
        <v>80</v>
      </c>
      <c r="D12" s="782">
        <v>7702</v>
      </c>
      <c r="E12" s="231">
        <v>0.2</v>
      </c>
    </row>
    <row r="13" spans="1:6" ht="47.25">
      <c r="B13" s="146" t="s">
        <v>401</v>
      </c>
      <c r="C13" s="141">
        <v>90</v>
      </c>
      <c r="D13" s="782">
        <v>8529</v>
      </c>
      <c r="E13" s="231">
        <v>0.2</v>
      </c>
    </row>
    <row r="14" spans="1:6" ht="51" customHeight="1">
      <c r="A14" s="143" t="s">
        <v>219</v>
      </c>
      <c r="B14" s="962" t="s">
        <v>36</v>
      </c>
      <c r="C14" s="962"/>
      <c r="D14" s="229"/>
      <c r="E14" s="231"/>
    </row>
    <row r="15" spans="1:6">
      <c r="B15" s="144">
        <v>120</v>
      </c>
      <c r="C15" s="145">
        <v>60</v>
      </c>
      <c r="D15" s="782">
        <v>7861</v>
      </c>
      <c r="E15" s="231">
        <v>0.2</v>
      </c>
    </row>
    <row r="16" spans="1:6">
      <c r="B16" s="144">
        <v>120</v>
      </c>
      <c r="C16" s="141">
        <v>65</v>
      </c>
      <c r="D16" s="782">
        <v>8395</v>
      </c>
      <c r="E16" s="231">
        <v>0.2</v>
      </c>
    </row>
    <row r="17" spans="1:5">
      <c r="B17" s="144">
        <v>125</v>
      </c>
      <c r="C17" s="141">
        <v>65</v>
      </c>
      <c r="D17" s="782">
        <v>8395</v>
      </c>
      <c r="E17" s="231">
        <v>0.2</v>
      </c>
    </row>
    <row r="18" spans="1:5">
      <c r="B18" s="144">
        <v>140</v>
      </c>
      <c r="C18" s="141">
        <v>70</v>
      </c>
      <c r="D18" s="782">
        <v>9883</v>
      </c>
      <c r="E18" s="231">
        <v>0.2</v>
      </c>
    </row>
    <row r="19" spans="1:5">
      <c r="B19" s="144">
        <v>145</v>
      </c>
      <c r="C19" s="141">
        <v>60</v>
      </c>
      <c r="D19" s="782">
        <v>9176</v>
      </c>
      <c r="E19" s="231">
        <v>0.2</v>
      </c>
    </row>
    <row r="20" spans="1:5">
      <c r="B20" s="144">
        <v>150</v>
      </c>
      <c r="C20" s="141">
        <v>60</v>
      </c>
      <c r="D20" s="782">
        <v>9176</v>
      </c>
      <c r="E20" s="231">
        <v>0.2</v>
      </c>
    </row>
    <row r="21" spans="1:5">
      <c r="B21" s="144">
        <v>160</v>
      </c>
      <c r="C21" s="141">
        <v>70</v>
      </c>
      <c r="D21" s="782">
        <v>10651</v>
      </c>
      <c r="E21" s="231">
        <v>0.2</v>
      </c>
    </row>
    <row r="22" spans="1:5">
      <c r="B22" s="144">
        <v>175</v>
      </c>
      <c r="C22" s="141">
        <v>75</v>
      </c>
      <c r="D22" s="782">
        <v>11963</v>
      </c>
      <c r="E22" s="231">
        <v>0.2</v>
      </c>
    </row>
    <row r="23" spans="1:5" ht="31.5">
      <c r="B23" s="146" t="s">
        <v>400</v>
      </c>
      <c r="C23" s="141">
        <v>80</v>
      </c>
      <c r="D23" s="782">
        <v>12905</v>
      </c>
      <c r="E23" s="231">
        <v>0.2</v>
      </c>
    </row>
    <row r="24" spans="1:5">
      <c r="B24" s="144">
        <v>180</v>
      </c>
      <c r="C24" s="141">
        <v>90</v>
      </c>
      <c r="D24" s="782">
        <v>14405</v>
      </c>
      <c r="E24" s="231">
        <v>0.2</v>
      </c>
    </row>
    <row r="25" spans="1:5" ht="47.25">
      <c r="B25" s="146" t="s">
        <v>401</v>
      </c>
      <c r="C25" s="141">
        <v>80</v>
      </c>
      <c r="D25" s="782">
        <v>13376</v>
      </c>
      <c r="E25" s="231">
        <v>0.2</v>
      </c>
    </row>
    <row r="26" spans="1:5" ht="47.25">
      <c r="B26" s="146" t="s">
        <v>401</v>
      </c>
      <c r="C26" s="141">
        <v>90</v>
      </c>
      <c r="D26" s="782">
        <v>14958</v>
      </c>
      <c r="E26" s="231">
        <v>0.2</v>
      </c>
    </row>
    <row r="27" spans="1:5" ht="51" customHeight="1">
      <c r="A27" s="143" t="s">
        <v>220</v>
      </c>
      <c r="B27" s="962" t="s">
        <v>36</v>
      </c>
      <c r="C27" s="962"/>
      <c r="D27" s="229"/>
      <c r="E27" s="231"/>
    </row>
    <row r="28" spans="1:5">
      <c r="B28" s="144">
        <v>120</v>
      </c>
      <c r="C28" s="145">
        <v>60</v>
      </c>
      <c r="D28" s="782">
        <v>7145</v>
      </c>
      <c r="E28" s="231">
        <v>0.2</v>
      </c>
    </row>
    <row r="29" spans="1:5">
      <c r="B29" s="144">
        <v>120</v>
      </c>
      <c r="C29" s="141">
        <v>65</v>
      </c>
      <c r="D29" s="782">
        <v>8093</v>
      </c>
      <c r="E29" s="231">
        <v>0.2</v>
      </c>
    </row>
    <row r="30" spans="1:5">
      <c r="B30" s="144">
        <v>125</v>
      </c>
      <c r="C30" s="141">
        <v>65</v>
      </c>
      <c r="D30" s="782">
        <v>8093</v>
      </c>
      <c r="E30" s="231">
        <v>0.2</v>
      </c>
    </row>
    <row r="31" spans="1:5">
      <c r="B31" s="144">
        <v>140</v>
      </c>
      <c r="C31" s="141">
        <v>70</v>
      </c>
      <c r="D31" s="782">
        <v>8910</v>
      </c>
      <c r="E31" s="231">
        <v>0.2</v>
      </c>
    </row>
    <row r="32" spans="1:5">
      <c r="B32" s="144">
        <v>145</v>
      </c>
      <c r="C32" s="141">
        <v>60</v>
      </c>
      <c r="D32" s="782">
        <v>8133</v>
      </c>
      <c r="E32" s="231">
        <v>0.2</v>
      </c>
    </row>
    <row r="33" spans="1:5">
      <c r="B33" s="144">
        <v>150</v>
      </c>
      <c r="C33" s="141">
        <v>60</v>
      </c>
      <c r="D33" s="782">
        <v>8133</v>
      </c>
      <c r="E33" s="231">
        <v>0.2</v>
      </c>
    </row>
    <row r="34" spans="1:5">
      <c r="B34" s="144">
        <v>160</v>
      </c>
      <c r="C34" s="141">
        <v>70</v>
      </c>
      <c r="D34" s="782">
        <v>9464</v>
      </c>
      <c r="E34" s="231">
        <v>0.2</v>
      </c>
    </row>
    <row r="35" spans="1:5">
      <c r="B35" s="144">
        <v>175</v>
      </c>
      <c r="C35" s="141">
        <v>75</v>
      </c>
      <c r="D35" s="782">
        <v>10674</v>
      </c>
      <c r="E35" s="231">
        <v>0.2</v>
      </c>
    </row>
    <row r="36" spans="1:5" ht="31.5">
      <c r="B36" s="146" t="s">
        <v>400</v>
      </c>
      <c r="C36" s="141">
        <v>80</v>
      </c>
      <c r="D36" s="782">
        <v>11426</v>
      </c>
      <c r="E36" s="231">
        <v>0.2</v>
      </c>
    </row>
    <row r="37" spans="1:5">
      <c r="B37" s="144">
        <v>180</v>
      </c>
      <c r="C37" s="141">
        <v>90</v>
      </c>
      <c r="D37" s="782">
        <v>12756</v>
      </c>
      <c r="E37" s="231">
        <v>0.2</v>
      </c>
    </row>
    <row r="38" spans="1:5" ht="47.25">
      <c r="B38" s="146" t="s">
        <v>401</v>
      </c>
      <c r="C38" s="141">
        <v>80</v>
      </c>
      <c r="D38" s="782">
        <v>11907</v>
      </c>
      <c r="E38" s="231">
        <v>0.2</v>
      </c>
    </row>
    <row r="39" spans="1:5" ht="47.25">
      <c r="B39" s="146" t="s">
        <v>401</v>
      </c>
      <c r="C39" s="141">
        <v>90</v>
      </c>
      <c r="D39" s="782">
        <v>13318</v>
      </c>
      <c r="E39" s="231">
        <v>0.2</v>
      </c>
    </row>
    <row r="40" spans="1:5" ht="51" customHeight="1">
      <c r="A40" s="143" t="s">
        <v>221</v>
      </c>
      <c r="B40" s="962" t="s">
        <v>36</v>
      </c>
      <c r="C40" s="962"/>
      <c r="D40" s="229"/>
      <c r="E40" s="231"/>
    </row>
    <row r="41" spans="1:5">
      <c r="B41" s="144">
        <v>120</v>
      </c>
      <c r="C41" s="145">
        <v>60</v>
      </c>
      <c r="D41" s="782">
        <v>8148</v>
      </c>
      <c r="E41" s="231">
        <v>0.2</v>
      </c>
    </row>
    <row r="42" spans="1:5">
      <c r="B42" s="144">
        <v>120</v>
      </c>
      <c r="C42" s="141">
        <v>65</v>
      </c>
      <c r="D42" s="782">
        <v>9317</v>
      </c>
      <c r="E42" s="231">
        <v>0.2</v>
      </c>
    </row>
    <row r="43" spans="1:5">
      <c r="B43" s="144">
        <v>125</v>
      </c>
      <c r="C43" s="141">
        <v>65</v>
      </c>
      <c r="D43" s="782">
        <v>9317</v>
      </c>
      <c r="E43" s="231">
        <v>0.2</v>
      </c>
    </row>
    <row r="44" spans="1:5">
      <c r="B44" s="144">
        <v>140</v>
      </c>
      <c r="C44" s="141">
        <v>70</v>
      </c>
      <c r="D44" s="782">
        <v>10293</v>
      </c>
      <c r="E44" s="231">
        <v>0.2</v>
      </c>
    </row>
    <row r="45" spans="1:5">
      <c r="B45" s="144">
        <v>145</v>
      </c>
      <c r="C45" s="141">
        <v>60</v>
      </c>
      <c r="D45" s="782">
        <v>9429</v>
      </c>
      <c r="E45" s="231">
        <v>0.2</v>
      </c>
    </row>
    <row r="46" spans="1:5">
      <c r="B46" s="144">
        <v>150</v>
      </c>
      <c r="C46" s="141">
        <v>60</v>
      </c>
      <c r="D46" s="782">
        <v>9429</v>
      </c>
      <c r="E46" s="231">
        <v>0.2</v>
      </c>
    </row>
    <row r="47" spans="1:5">
      <c r="B47" s="144">
        <v>160</v>
      </c>
      <c r="C47" s="141">
        <v>70</v>
      </c>
      <c r="D47" s="782">
        <v>11092</v>
      </c>
      <c r="E47" s="231">
        <v>0.2</v>
      </c>
    </row>
    <row r="48" spans="1:5">
      <c r="B48" s="144">
        <v>175</v>
      </c>
      <c r="C48" s="141">
        <v>75</v>
      </c>
      <c r="D48" s="782">
        <v>12643</v>
      </c>
      <c r="E48" s="231">
        <v>0.2</v>
      </c>
    </row>
    <row r="49" spans="2:5" ht="31.5">
      <c r="B49" s="146" t="s">
        <v>400</v>
      </c>
      <c r="C49" s="141">
        <v>80</v>
      </c>
      <c r="D49" s="782">
        <v>13125</v>
      </c>
      <c r="E49" s="231">
        <v>0.2</v>
      </c>
    </row>
    <row r="50" spans="2:5">
      <c r="B50" s="144">
        <v>180</v>
      </c>
      <c r="C50" s="141">
        <v>90</v>
      </c>
      <c r="D50" s="782">
        <v>13964</v>
      </c>
      <c r="E50" s="231">
        <v>0.2</v>
      </c>
    </row>
    <row r="51" spans="2:5" ht="47.25">
      <c r="B51" s="146" t="s">
        <v>401</v>
      </c>
      <c r="C51" s="141">
        <v>80</v>
      </c>
      <c r="D51" s="782">
        <v>13053</v>
      </c>
      <c r="E51" s="231">
        <v>0.2</v>
      </c>
    </row>
    <row r="52" spans="2:5" ht="47.25">
      <c r="B52" s="146" t="s">
        <v>401</v>
      </c>
      <c r="C52" s="141">
        <v>90</v>
      </c>
      <c r="D52" s="782">
        <v>14468</v>
      </c>
      <c r="E52" s="231">
        <v>0.2</v>
      </c>
    </row>
  </sheetData>
  <mergeCells count="4">
    <mergeCell ref="B14:C14"/>
    <mergeCell ref="B27:C27"/>
    <mergeCell ref="B40:C40"/>
    <mergeCell ref="B1:C1"/>
  </mergeCells>
  <conditionalFormatting sqref="C2:C13">
    <cfRule type="cellIs" dxfId="19" priority="57" operator="equal">
      <formula>"сквозной"</formula>
    </cfRule>
    <cfRule type="cellIs" dxfId="18" priority="58" operator="equal">
      <formula>"Комплектация"</formula>
    </cfRule>
    <cfRule type="cellIs" dxfId="17" priority="59" operator="equal">
      <formula>"ХА"</formula>
    </cfRule>
    <cfRule type="cellIs" dxfId="16" priority="60" operator="equal">
      <formula>"ФМА"</formula>
    </cfRule>
  </conditionalFormatting>
  <conditionalFormatting sqref="C2:C13">
    <cfRule type="cellIs" dxfId="15" priority="56" operator="equal">
      <formula>"ММ"</formula>
    </cfRule>
  </conditionalFormatting>
  <conditionalFormatting sqref="C15:C26">
    <cfRule type="cellIs" dxfId="14" priority="12" operator="equal">
      <formula>"сквозной"</formula>
    </cfRule>
    <cfRule type="cellIs" dxfId="13" priority="13" operator="equal">
      <formula>"Комплектация"</formula>
    </cfRule>
    <cfRule type="cellIs" dxfId="12" priority="14" operator="equal">
      <formula>"ХА"</formula>
    </cfRule>
    <cfRule type="cellIs" dxfId="11" priority="15" operator="equal">
      <formula>"ФМА"</formula>
    </cfRule>
  </conditionalFormatting>
  <conditionalFormatting sqref="C15:C26">
    <cfRule type="cellIs" dxfId="10" priority="11" operator="equal">
      <formula>"ММ"</formula>
    </cfRule>
  </conditionalFormatting>
  <conditionalFormatting sqref="C28:C39">
    <cfRule type="cellIs" dxfId="9" priority="7" operator="equal">
      <formula>"сквозной"</formula>
    </cfRule>
    <cfRule type="cellIs" dxfId="8" priority="8" operator="equal">
      <formula>"Комплектация"</formula>
    </cfRule>
    <cfRule type="cellIs" dxfId="7" priority="9" operator="equal">
      <formula>"ХА"</formula>
    </cfRule>
    <cfRule type="cellIs" dxfId="6" priority="10" operator="equal">
      <formula>"ФМА"</formula>
    </cfRule>
  </conditionalFormatting>
  <conditionalFormatting sqref="C28:C39">
    <cfRule type="cellIs" dxfId="5" priority="6" operator="equal">
      <formula>"ММ"</formula>
    </cfRule>
  </conditionalFormatting>
  <conditionalFormatting sqref="C41:C52">
    <cfRule type="cellIs" dxfId="4" priority="2" operator="equal">
      <formula>"сквозной"</formula>
    </cfRule>
    <cfRule type="cellIs" dxfId="3" priority="3" operator="equal">
      <formula>"Комплектация"</formula>
    </cfRule>
    <cfRule type="cellIs" dxfId="2" priority="4" operator="equal">
      <formula>"ХА"</formula>
    </cfRule>
    <cfRule type="cellIs" dxfId="1" priority="5" operator="equal">
      <formula>"ФМА"</formula>
    </cfRule>
  </conditionalFormatting>
  <conditionalFormatting sqref="C41:C52">
    <cfRule type="cellIs" dxfId="0" priority="1" operator="equal">
      <formula>"ММ"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Q63"/>
  <sheetViews>
    <sheetView view="pageBreakPreview" zoomScale="70" zoomScaleSheetLayoutView="70" workbookViewId="0">
      <selection activeCell="N14" sqref="N14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06" customWidth="1"/>
    <col min="7" max="7" width="10" style="152" customWidth="1"/>
    <col min="8" max="8" width="18.140625" style="82" customWidth="1"/>
    <col min="9" max="10" width="18.140625" style="206" hidden="1" customWidth="1"/>
    <col min="11" max="11" width="18.140625" style="206" customWidth="1"/>
    <col min="12" max="16384" width="9.140625" style="16"/>
  </cols>
  <sheetData>
    <row r="1" spans="1:17" ht="16.5" thickBot="1">
      <c r="A1" s="370" t="str">
        <f>'TREND - Viking (скрутка)'!A1</f>
        <v>c 10.01 по 14.01.2025</v>
      </c>
      <c r="B1" s="58"/>
      <c r="C1" s="58"/>
      <c r="D1" s="58"/>
      <c r="G1" s="88"/>
      <c r="H1" s="81"/>
      <c r="K1" s="903" t="s">
        <v>34</v>
      </c>
      <c r="L1" s="914"/>
      <c r="M1" s="914"/>
      <c r="N1" s="914"/>
    </row>
    <row r="2" spans="1:17" ht="36.75" customHeight="1" thickBot="1">
      <c r="A2" s="940" t="s">
        <v>189</v>
      </c>
      <c r="B2" s="941"/>
      <c r="C2" s="941"/>
      <c r="D2" s="941"/>
      <c r="E2" s="941"/>
      <c r="F2" s="941"/>
      <c r="G2" s="941"/>
      <c r="H2" s="941"/>
      <c r="I2" s="941"/>
      <c r="J2" s="941"/>
      <c r="K2" s="941"/>
    </row>
    <row r="3" spans="1:17" ht="45" customHeight="1" thickBot="1">
      <c r="A3" s="283" t="s">
        <v>190</v>
      </c>
      <c r="B3" s="372" t="s">
        <v>35</v>
      </c>
      <c r="C3" s="952" t="s">
        <v>36</v>
      </c>
      <c r="D3" s="953"/>
      <c r="E3" s="386" t="s">
        <v>43</v>
      </c>
      <c r="F3" s="386" t="s">
        <v>43</v>
      </c>
      <c r="G3" s="375" t="s">
        <v>44</v>
      </c>
      <c r="H3" s="376" t="s">
        <v>45</v>
      </c>
      <c r="I3" s="647"/>
      <c r="J3" s="647"/>
      <c r="K3" s="377" t="s">
        <v>37</v>
      </c>
    </row>
    <row r="4" spans="1:17" ht="22.9" customHeight="1">
      <c r="A4" s="633"/>
      <c r="B4" s="938" t="s">
        <v>379</v>
      </c>
      <c r="C4" s="912" t="s">
        <v>48</v>
      </c>
      <c r="D4" s="429">
        <v>80</v>
      </c>
      <c r="E4" s="859">
        <v>18688</v>
      </c>
      <c r="F4" s="307">
        <f>ROUND(E4*(1+'Wildberries (РРЦ)'!$D$2),0)</f>
        <v>18688</v>
      </c>
      <c r="G4" s="427">
        <v>0.41744999999999999</v>
      </c>
      <c r="H4" s="85">
        <f>F4*(1-G4)</f>
        <v>10886.6944</v>
      </c>
      <c r="I4" s="864">
        <v>8895</v>
      </c>
      <c r="J4" s="740">
        <v>0.30080000000000001</v>
      </c>
      <c r="K4" s="1133">
        <v>6996.8069999999998</v>
      </c>
      <c r="Q4" s="121"/>
    </row>
    <row r="5" spans="1:17" ht="22.9" customHeight="1">
      <c r="A5" s="716" t="s">
        <v>197</v>
      </c>
      <c r="B5" s="938"/>
      <c r="C5" s="928"/>
      <c r="D5" s="431">
        <v>90</v>
      </c>
      <c r="E5" s="860">
        <v>20299</v>
      </c>
      <c r="F5" s="308">
        <f>ROUND(E5*(1+'Wildberries (РРЦ)'!$D$2),0)</f>
        <v>20299</v>
      </c>
      <c r="G5" s="328">
        <v>0.41744999999999999</v>
      </c>
      <c r="H5" s="77">
        <f t="shared" ref="H5:H10" si="0">F5*(1-G5)</f>
        <v>11825.18245</v>
      </c>
      <c r="I5" s="865">
        <v>9659</v>
      </c>
      <c r="J5" s="741">
        <v>0.30080000000000001</v>
      </c>
      <c r="K5" s="1134">
        <v>7597.769400000001</v>
      </c>
      <c r="Q5" s="121"/>
    </row>
    <row r="6" spans="1:17" ht="22.9" customHeight="1">
      <c r="A6" s="716" t="s">
        <v>378</v>
      </c>
      <c r="B6" s="938"/>
      <c r="C6" s="928"/>
      <c r="D6" s="431">
        <v>120</v>
      </c>
      <c r="E6" s="860">
        <v>25663</v>
      </c>
      <c r="F6" s="308">
        <f>ROUND(E6*(1+'Wildberries (РРЦ)'!$D$2),0)</f>
        <v>25663</v>
      </c>
      <c r="G6" s="328">
        <v>0.41744999999999999</v>
      </c>
      <c r="H6" s="77">
        <f t="shared" si="0"/>
        <v>14949.98065</v>
      </c>
      <c r="I6" s="865">
        <v>12225</v>
      </c>
      <c r="J6" s="741">
        <v>0.30080000000000001</v>
      </c>
      <c r="K6" s="1134">
        <v>9616.1850000000013</v>
      </c>
      <c r="Q6" s="121"/>
    </row>
    <row r="7" spans="1:17" ht="22.9" customHeight="1">
      <c r="A7" s="716" t="s">
        <v>195</v>
      </c>
      <c r="B7" s="938"/>
      <c r="C7" s="928"/>
      <c r="D7" s="629">
        <v>140</v>
      </c>
      <c r="E7" s="860">
        <v>28667</v>
      </c>
      <c r="F7" s="308">
        <f>ROUND(E7*(1+'Wildberries (РРЦ)'!$D$2),0)</f>
        <v>28667</v>
      </c>
      <c r="G7" s="328">
        <v>0.41744999999999999</v>
      </c>
      <c r="H7" s="77">
        <f t="shared" si="0"/>
        <v>16699.960849999999</v>
      </c>
      <c r="I7" s="865">
        <v>13645</v>
      </c>
      <c r="J7" s="741">
        <v>0.30080000000000001</v>
      </c>
      <c r="K7" s="1134">
        <v>10733.157000000001</v>
      </c>
      <c r="Q7" s="121"/>
    </row>
    <row r="8" spans="1:17" ht="22.9" customHeight="1">
      <c r="A8" s="716" t="s">
        <v>196</v>
      </c>
      <c r="B8" s="938"/>
      <c r="C8" s="928"/>
      <c r="D8" s="630">
        <v>160</v>
      </c>
      <c r="E8" s="861">
        <v>32154</v>
      </c>
      <c r="F8" s="309">
        <f>ROUND(E8*(1+'Wildberries (РРЦ)'!$D$2),0)</f>
        <v>32154</v>
      </c>
      <c r="G8" s="329">
        <v>0.41744999999999999</v>
      </c>
      <c r="H8" s="78">
        <f t="shared" si="0"/>
        <v>18731.312699999999</v>
      </c>
      <c r="I8" s="866">
        <v>15309</v>
      </c>
      <c r="J8" s="742">
        <v>0.30080000000000001</v>
      </c>
      <c r="K8" s="1135">
        <v>12042.059400000002</v>
      </c>
      <c r="Q8" s="121"/>
    </row>
    <row r="9" spans="1:17" ht="22.9" customHeight="1">
      <c r="A9" s="716" t="s">
        <v>178</v>
      </c>
      <c r="B9" s="938"/>
      <c r="C9" s="928"/>
      <c r="D9" s="629">
        <v>180</v>
      </c>
      <c r="E9" s="860">
        <v>35249</v>
      </c>
      <c r="F9" s="308">
        <f>ROUND(E9*(1+'Wildberries (РРЦ)'!$D$2),0)</f>
        <v>35249</v>
      </c>
      <c r="G9" s="328">
        <v>0.41744999999999999</v>
      </c>
      <c r="H9" s="77">
        <f t="shared" si="0"/>
        <v>20534.304950000002</v>
      </c>
      <c r="I9" s="865">
        <v>16776</v>
      </c>
      <c r="J9" s="741">
        <v>0.30080000000000001</v>
      </c>
      <c r="K9" s="1134">
        <v>13196.001600000001</v>
      </c>
      <c r="Q9" s="121"/>
    </row>
    <row r="10" spans="1:17" ht="22.9" customHeight="1" thickBot="1">
      <c r="A10" s="717"/>
      <c r="B10" s="939"/>
      <c r="C10" s="929"/>
      <c r="D10" s="632">
        <v>200</v>
      </c>
      <c r="E10" s="862">
        <v>38949</v>
      </c>
      <c r="F10" s="310">
        <f>ROUND(E10*(1+'Wildberries (РРЦ)'!$D$2),0)</f>
        <v>38949</v>
      </c>
      <c r="G10" s="328">
        <v>0.41744999999999999</v>
      </c>
      <c r="H10" s="80">
        <f t="shared" si="0"/>
        <v>22689.739949999999</v>
      </c>
      <c r="I10" s="867">
        <v>18530</v>
      </c>
      <c r="J10" s="743">
        <v>0.30080000000000001</v>
      </c>
      <c r="K10" s="1136">
        <v>14575.698000000002</v>
      </c>
      <c r="Q10" s="121"/>
    </row>
    <row r="11" spans="1:17" ht="45" customHeight="1" thickBot="1">
      <c r="A11" s="283" t="s">
        <v>191</v>
      </c>
      <c r="B11" s="372" t="s">
        <v>35</v>
      </c>
      <c r="C11" s="952" t="s">
        <v>36</v>
      </c>
      <c r="D11" s="953"/>
      <c r="E11" s="386" t="s">
        <v>43</v>
      </c>
      <c r="F11" s="386" t="s">
        <v>43</v>
      </c>
      <c r="G11" s="375" t="s">
        <v>44</v>
      </c>
      <c r="H11" s="376" t="s">
        <v>45</v>
      </c>
      <c r="I11" s="647"/>
      <c r="J11" s="744"/>
      <c r="K11" s="377" t="s">
        <v>37</v>
      </c>
    </row>
    <row r="12" spans="1:17" ht="22.15" customHeight="1">
      <c r="A12" s="633"/>
      <c r="B12" s="938" t="s">
        <v>323</v>
      </c>
      <c r="C12" s="912" t="s">
        <v>48</v>
      </c>
      <c r="D12" s="429">
        <v>80</v>
      </c>
      <c r="E12" s="859">
        <v>24017</v>
      </c>
      <c r="F12" s="307">
        <f>ROUND(E12*(1+'Wildberries (РРЦ)'!$D$2),0)</f>
        <v>24017</v>
      </c>
      <c r="G12" s="427">
        <v>0.47760000000000002</v>
      </c>
      <c r="H12" s="85">
        <f>F12*(1-G12)</f>
        <v>12546.480799999999</v>
      </c>
      <c r="I12" s="864">
        <v>11293</v>
      </c>
      <c r="J12" s="740">
        <v>0.36570000000000003</v>
      </c>
      <c r="K12" s="1133">
        <v>8058.543637499999</v>
      </c>
      <c r="Q12" s="121"/>
    </row>
    <row r="13" spans="1:17" ht="22.15" customHeight="1">
      <c r="A13" s="286" t="s">
        <v>197</v>
      </c>
      <c r="B13" s="938"/>
      <c r="C13" s="928"/>
      <c r="D13" s="431">
        <v>90</v>
      </c>
      <c r="E13" s="860">
        <v>26236</v>
      </c>
      <c r="F13" s="308">
        <f>ROUND(E13*(1+'Wildberries (РРЦ)'!$D$2),0)</f>
        <v>26236</v>
      </c>
      <c r="G13" s="328">
        <v>0.47760000000000002</v>
      </c>
      <c r="H13" s="77">
        <f t="shared" ref="H13:H18" si="1">F13*(1-G13)</f>
        <v>13705.686399999999</v>
      </c>
      <c r="I13" s="865">
        <v>12340</v>
      </c>
      <c r="J13" s="741">
        <v>0.36570000000000003</v>
      </c>
      <c r="K13" s="1134">
        <v>8805.6697499999991</v>
      </c>
      <c r="Q13" s="121"/>
    </row>
    <row r="14" spans="1:17" ht="22.15" customHeight="1">
      <c r="A14" s="286" t="s">
        <v>72</v>
      </c>
      <c r="B14" s="938"/>
      <c r="C14" s="928"/>
      <c r="D14" s="431">
        <v>120</v>
      </c>
      <c r="E14" s="860">
        <v>31779</v>
      </c>
      <c r="F14" s="308">
        <f>ROUND(E14*(1+'Wildberries (РРЦ)'!$D$2),0)</f>
        <v>31779</v>
      </c>
      <c r="G14" s="328">
        <v>0.47760000000000002</v>
      </c>
      <c r="H14" s="77">
        <f t="shared" si="1"/>
        <v>16601.349599999998</v>
      </c>
      <c r="I14" s="865">
        <v>14949</v>
      </c>
      <c r="J14" s="741">
        <v>0.36570000000000003</v>
      </c>
      <c r="K14" s="1134">
        <v>10667.4195375</v>
      </c>
      <c r="Q14" s="121"/>
    </row>
    <row r="15" spans="1:17" ht="22.15" customHeight="1">
      <c r="A15" s="286" t="s">
        <v>195</v>
      </c>
      <c r="B15" s="938"/>
      <c r="C15" s="928"/>
      <c r="D15" s="629">
        <v>140</v>
      </c>
      <c r="E15" s="860">
        <v>37554</v>
      </c>
      <c r="F15" s="308">
        <f>ROUND(E15*(1+'Wildberries (РРЦ)'!$D$2),0)</f>
        <v>37554</v>
      </c>
      <c r="G15" s="328">
        <v>0.47760000000000002</v>
      </c>
      <c r="H15" s="77">
        <f t="shared" si="1"/>
        <v>19618.209599999998</v>
      </c>
      <c r="I15" s="865">
        <v>17664</v>
      </c>
      <c r="J15" s="741">
        <v>0.36570000000000003</v>
      </c>
      <c r="K15" s="1134">
        <v>12604.809600000001</v>
      </c>
      <c r="Q15" s="121"/>
    </row>
    <row r="16" spans="1:17" ht="22.15" customHeight="1">
      <c r="A16" s="286" t="s">
        <v>198</v>
      </c>
      <c r="B16" s="938"/>
      <c r="C16" s="928"/>
      <c r="D16" s="630">
        <v>160</v>
      </c>
      <c r="E16" s="861">
        <v>42187</v>
      </c>
      <c r="F16" s="309">
        <f>ROUND(E16*(1+'Wildberries (РРЦ)'!$D$2),0)</f>
        <v>42187</v>
      </c>
      <c r="G16" s="329">
        <v>0.47760000000000002</v>
      </c>
      <c r="H16" s="78">
        <f t="shared" si="1"/>
        <v>22038.488799999999</v>
      </c>
      <c r="I16" s="866">
        <v>19857</v>
      </c>
      <c r="J16" s="742">
        <v>0.36570000000000003</v>
      </c>
      <c r="K16" s="1135">
        <v>14169.7069875</v>
      </c>
      <c r="Q16" s="121"/>
    </row>
    <row r="17" spans="1:17" ht="22.15" customHeight="1">
      <c r="A17" s="286" t="s">
        <v>405</v>
      </c>
      <c r="B17" s="938"/>
      <c r="C17" s="928"/>
      <c r="D17" s="629">
        <v>180</v>
      </c>
      <c r="E17" s="860">
        <v>46408</v>
      </c>
      <c r="F17" s="308">
        <f>ROUND(E17*(1+'Wildberries (РРЦ)'!$D$2),0)</f>
        <v>46408</v>
      </c>
      <c r="G17" s="328">
        <v>0.47760000000000002</v>
      </c>
      <c r="H17" s="77">
        <f t="shared" si="1"/>
        <v>24243.539199999999</v>
      </c>
      <c r="I17" s="865">
        <v>21830</v>
      </c>
      <c r="J17" s="741">
        <v>0.36570000000000003</v>
      </c>
      <c r="K17" s="1134">
        <v>15577.615125</v>
      </c>
      <c r="Q17" s="121"/>
    </row>
    <row r="18" spans="1:17" ht="22.15" customHeight="1" thickBot="1">
      <c r="A18" s="212"/>
      <c r="B18" s="939"/>
      <c r="C18" s="929"/>
      <c r="D18" s="632">
        <v>200</v>
      </c>
      <c r="E18" s="862">
        <v>51306</v>
      </c>
      <c r="F18" s="310">
        <f>ROUND(E18*(1+'Wildberries (РРЦ)'!$D$2),0)</f>
        <v>51306</v>
      </c>
      <c r="G18" s="328">
        <v>0.47760000000000002</v>
      </c>
      <c r="H18" s="80">
        <f t="shared" si="1"/>
        <v>26802.254399999998</v>
      </c>
      <c r="I18" s="867">
        <v>24134</v>
      </c>
      <c r="J18" s="743">
        <v>0.36570000000000003</v>
      </c>
      <c r="K18" s="1136">
        <v>17221.720724999999</v>
      </c>
      <c r="Q18" s="121"/>
    </row>
    <row r="19" spans="1:17" ht="51" customHeight="1" thickBot="1">
      <c r="A19" s="283" t="s">
        <v>425</v>
      </c>
      <c r="B19" s="786" t="s">
        <v>35</v>
      </c>
      <c r="C19" s="952" t="s">
        <v>36</v>
      </c>
      <c r="D19" s="953"/>
      <c r="E19" s="386" t="s">
        <v>43</v>
      </c>
      <c r="F19" s="386" t="s">
        <v>43</v>
      </c>
      <c r="G19" s="375" t="s">
        <v>44</v>
      </c>
      <c r="H19" s="376" t="s">
        <v>45</v>
      </c>
      <c r="I19" s="647"/>
      <c r="J19" s="789"/>
      <c r="K19" s="377" t="s">
        <v>37</v>
      </c>
    </row>
    <row r="20" spans="1:17" ht="22.15" customHeight="1">
      <c r="A20" s="633"/>
      <c r="B20" s="938" t="s">
        <v>415</v>
      </c>
      <c r="C20" s="912" t="s">
        <v>48</v>
      </c>
      <c r="D20" s="429">
        <v>80</v>
      </c>
      <c r="E20" s="859">
        <v>30333</v>
      </c>
      <c r="F20" s="307">
        <f>ROUND(E20*(1+'Wildberries (РРЦ)'!$D$2),0)</f>
        <v>30333</v>
      </c>
      <c r="G20" s="427">
        <v>0.5</v>
      </c>
      <c r="H20" s="85">
        <f>F20*(1-G20)</f>
        <v>15166.5</v>
      </c>
      <c r="I20" s="864">
        <v>10833</v>
      </c>
      <c r="J20" s="740">
        <v>0.2</v>
      </c>
      <c r="K20" s="1133">
        <v>9749.6999999999989</v>
      </c>
      <c r="Q20" s="121"/>
    </row>
    <row r="21" spans="1:17" ht="22.15" customHeight="1">
      <c r="A21" s="784" t="s">
        <v>416</v>
      </c>
      <c r="B21" s="938"/>
      <c r="C21" s="928"/>
      <c r="D21" s="431">
        <v>90</v>
      </c>
      <c r="E21" s="860">
        <v>33077</v>
      </c>
      <c r="F21" s="308">
        <f>ROUND(E21*(1+'Wildberries (РРЦ)'!$D$2),0)</f>
        <v>33077</v>
      </c>
      <c r="G21" s="328">
        <v>0.5</v>
      </c>
      <c r="H21" s="77">
        <f t="shared" ref="H21:H26" si="2">F21*(1-G21)</f>
        <v>16538.5</v>
      </c>
      <c r="I21" s="865">
        <v>11814</v>
      </c>
      <c r="J21" s="741">
        <v>0.2</v>
      </c>
      <c r="K21" s="1134">
        <v>10632.6</v>
      </c>
      <c r="Q21" s="121"/>
    </row>
    <row r="22" spans="1:17" ht="22.15" customHeight="1">
      <c r="A22" s="784" t="s">
        <v>72</v>
      </c>
      <c r="B22" s="938"/>
      <c r="C22" s="928"/>
      <c r="D22" s="431">
        <v>120</v>
      </c>
      <c r="E22" s="860">
        <v>43966</v>
      </c>
      <c r="F22" s="308">
        <f>ROUND(E22*(1+'Wildberries (РРЦ)'!$D$2),0)</f>
        <v>43966</v>
      </c>
      <c r="G22" s="328">
        <v>0.5</v>
      </c>
      <c r="H22" s="77">
        <f t="shared" si="2"/>
        <v>21983</v>
      </c>
      <c r="I22" s="865">
        <v>15702</v>
      </c>
      <c r="J22" s="741">
        <v>0.2</v>
      </c>
      <c r="K22" s="1134">
        <v>14131.800000000001</v>
      </c>
      <c r="Q22" s="121"/>
    </row>
    <row r="23" spans="1:17" ht="22.15" customHeight="1">
      <c r="A23" s="784" t="s">
        <v>195</v>
      </c>
      <c r="B23" s="938"/>
      <c r="C23" s="928"/>
      <c r="D23" s="629">
        <v>140</v>
      </c>
      <c r="E23" s="860">
        <v>49293</v>
      </c>
      <c r="F23" s="308">
        <f>ROUND(E23*(1+'Wildberries (РРЦ)'!$D$2),0)</f>
        <v>49293</v>
      </c>
      <c r="G23" s="328">
        <v>0.5</v>
      </c>
      <c r="H23" s="77">
        <f t="shared" si="2"/>
        <v>24646.5</v>
      </c>
      <c r="I23" s="865">
        <v>17604</v>
      </c>
      <c r="J23" s="741">
        <v>0.2</v>
      </c>
      <c r="K23" s="1134">
        <v>15843.6</v>
      </c>
      <c r="Q23" s="121"/>
    </row>
    <row r="24" spans="1:17" ht="22.15" customHeight="1">
      <c r="A24" s="784" t="s">
        <v>198</v>
      </c>
      <c r="B24" s="938"/>
      <c r="C24" s="928"/>
      <c r="D24" s="630">
        <v>160</v>
      </c>
      <c r="E24" s="861">
        <v>55103</v>
      </c>
      <c r="F24" s="309">
        <f>ROUND(E24*(1+'Wildberries (РРЦ)'!$D$2),0)</f>
        <v>55103</v>
      </c>
      <c r="G24" s="329">
        <v>0.5</v>
      </c>
      <c r="H24" s="78">
        <f t="shared" si="2"/>
        <v>27551.5</v>
      </c>
      <c r="I24" s="866">
        <v>19680</v>
      </c>
      <c r="J24" s="742">
        <v>0.2</v>
      </c>
      <c r="K24" s="1135">
        <v>17712</v>
      </c>
      <c r="Q24" s="121"/>
    </row>
    <row r="25" spans="1:17" ht="28.9" customHeight="1">
      <c r="A25" s="784" t="s">
        <v>417</v>
      </c>
      <c r="B25" s="938"/>
      <c r="C25" s="928"/>
      <c r="D25" s="629">
        <v>180</v>
      </c>
      <c r="E25" s="860">
        <v>62011</v>
      </c>
      <c r="F25" s="308">
        <f>ROUND(E25*(1+'Wildberries (РРЦ)'!$D$2),0)</f>
        <v>62011</v>
      </c>
      <c r="G25" s="328">
        <v>0.5</v>
      </c>
      <c r="H25" s="77">
        <f t="shared" si="2"/>
        <v>31005.5</v>
      </c>
      <c r="I25" s="865">
        <v>22147</v>
      </c>
      <c r="J25" s="741">
        <v>0.2</v>
      </c>
      <c r="K25" s="1134">
        <v>19932.300000000003</v>
      </c>
      <c r="Q25" s="121"/>
    </row>
    <row r="26" spans="1:17" ht="22.15" customHeight="1" thickBot="1">
      <c r="A26" s="785"/>
      <c r="B26" s="939"/>
      <c r="C26" s="929"/>
      <c r="D26" s="632">
        <v>200</v>
      </c>
      <c r="E26" s="862">
        <v>68679</v>
      </c>
      <c r="F26" s="787">
        <f>ROUND(E26*(1+'Wildberries (РРЦ)'!$D$2),0)</f>
        <v>68679</v>
      </c>
      <c r="G26" s="328">
        <v>0.5</v>
      </c>
      <c r="H26" s="80">
        <f t="shared" si="2"/>
        <v>34339.5</v>
      </c>
      <c r="I26" s="867">
        <v>24528</v>
      </c>
      <c r="J26" s="743">
        <v>0.2</v>
      </c>
      <c r="K26" s="1136">
        <v>22075.200000000001</v>
      </c>
      <c r="Q26" s="121"/>
    </row>
    <row r="27" spans="1:17" ht="45" customHeight="1" thickBot="1">
      <c r="A27" s="283" t="s">
        <v>192</v>
      </c>
      <c r="B27" s="372" t="s">
        <v>35</v>
      </c>
      <c r="C27" s="952" t="s">
        <v>36</v>
      </c>
      <c r="D27" s="953"/>
      <c r="E27" s="386" t="s">
        <v>43</v>
      </c>
      <c r="F27" s="386" t="s">
        <v>43</v>
      </c>
      <c r="G27" s="375" t="s">
        <v>44</v>
      </c>
      <c r="H27" s="376" t="s">
        <v>45</v>
      </c>
      <c r="I27" s="647"/>
      <c r="J27" s="744"/>
      <c r="K27" s="377" t="s">
        <v>37</v>
      </c>
    </row>
    <row r="28" spans="1:17" ht="20.45" customHeight="1">
      <c r="A28" s="633"/>
      <c r="B28" s="938" t="s">
        <v>324</v>
      </c>
      <c r="C28" s="912" t="s">
        <v>48</v>
      </c>
      <c r="D28" s="429">
        <v>80</v>
      </c>
      <c r="E28" s="859">
        <v>30671</v>
      </c>
      <c r="F28" s="307">
        <f>ROUND(E28*(1+'Wildberries (РРЦ)'!$D$2),0)</f>
        <v>30671</v>
      </c>
      <c r="G28" s="427">
        <v>0.45155000000000001</v>
      </c>
      <c r="H28" s="85">
        <f>F28*(1-G28)</f>
        <v>16821.50995</v>
      </c>
      <c r="I28" s="864">
        <v>13934</v>
      </c>
      <c r="J28" s="740">
        <v>0.31040000000000001</v>
      </c>
      <c r="K28" s="1133">
        <v>10809.9972</v>
      </c>
      <c r="Q28" s="121"/>
    </row>
    <row r="29" spans="1:17" ht="20.45" customHeight="1">
      <c r="A29" s="286" t="s">
        <v>199</v>
      </c>
      <c r="B29" s="938"/>
      <c r="C29" s="928"/>
      <c r="D29" s="431">
        <v>90</v>
      </c>
      <c r="E29" s="860">
        <v>33049</v>
      </c>
      <c r="F29" s="308">
        <f>ROUND(E29*(1+'Wildberries (РРЦ)'!$D$2),0)</f>
        <v>33049</v>
      </c>
      <c r="G29" s="328">
        <v>0.45155000000000001</v>
      </c>
      <c r="H29" s="77">
        <f t="shared" ref="H29:H34" si="3">F29*(1-G29)</f>
        <v>18125.724050000001</v>
      </c>
      <c r="I29" s="865">
        <v>15020</v>
      </c>
      <c r="J29" s="741">
        <v>0.31040000000000001</v>
      </c>
      <c r="K29" s="1134">
        <v>11652.516</v>
      </c>
      <c r="Q29" s="121"/>
    </row>
    <row r="30" spans="1:17" ht="20.45" customHeight="1">
      <c r="A30" s="286" t="s">
        <v>98</v>
      </c>
      <c r="B30" s="938"/>
      <c r="C30" s="928"/>
      <c r="D30" s="431">
        <v>120</v>
      </c>
      <c r="E30" s="860">
        <v>41365</v>
      </c>
      <c r="F30" s="308">
        <f>ROUND(E30*(1+'Wildberries (РРЦ)'!$D$2),0)</f>
        <v>41365</v>
      </c>
      <c r="G30" s="328">
        <v>0.45155000000000001</v>
      </c>
      <c r="H30" s="77">
        <f t="shared" si="3"/>
        <v>22686.634249999999</v>
      </c>
      <c r="I30" s="865">
        <v>18799</v>
      </c>
      <c r="J30" s="741">
        <v>0.31040000000000001</v>
      </c>
      <c r="K30" s="1134">
        <v>14584.2642</v>
      </c>
      <c r="Q30" s="121"/>
    </row>
    <row r="31" spans="1:17" ht="20.45" customHeight="1">
      <c r="A31" s="286" t="s">
        <v>163</v>
      </c>
      <c r="B31" s="938"/>
      <c r="C31" s="928"/>
      <c r="D31" s="629">
        <v>140</v>
      </c>
      <c r="E31" s="860">
        <v>45281</v>
      </c>
      <c r="F31" s="308">
        <f>ROUND(E31*(1+'Wildberries (РРЦ)'!$D$2),0)</f>
        <v>45281</v>
      </c>
      <c r="G31" s="328">
        <v>0.45155000000000001</v>
      </c>
      <c r="H31" s="77">
        <f t="shared" si="3"/>
        <v>24834.364450000001</v>
      </c>
      <c r="I31" s="865">
        <v>20575</v>
      </c>
      <c r="J31" s="741">
        <v>0.31040000000000001</v>
      </c>
      <c r="K31" s="1134">
        <v>15962.085000000001</v>
      </c>
      <c r="Q31" s="121"/>
    </row>
    <row r="32" spans="1:17" ht="20.45" customHeight="1">
      <c r="A32" s="286" t="s">
        <v>200</v>
      </c>
      <c r="B32" s="938"/>
      <c r="C32" s="928"/>
      <c r="D32" s="630">
        <v>160</v>
      </c>
      <c r="E32" s="861">
        <v>50234</v>
      </c>
      <c r="F32" s="309">
        <f>ROUND(E32*(1+'Wildberries (РРЦ)'!$D$2),0)</f>
        <v>50234</v>
      </c>
      <c r="G32" s="329">
        <v>0.45155000000000001</v>
      </c>
      <c r="H32" s="78">
        <f t="shared" si="3"/>
        <v>27550.837299999999</v>
      </c>
      <c r="I32" s="866">
        <v>22831</v>
      </c>
      <c r="J32" s="742">
        <v>0.31040000000000001</v>
      </c>
      <c r="K32" s="1135">
        <v>17712.289799999999</v>
      </c>
      <c r="Q32" s="121"/>
    </row>
    <row r="33" spans="1:17" ht="20.45" customHeight="1">
      <c r="A33" s="286" t="s">
        <v>178</v>
      </c>
      <c r="B33" s="938"/>
      <c r="C33" s="928"/>
      <c r="D33" s="629">
        <v>180</v>
      </c>
      <c r="E33" s="860">
        <v>54812</v>
      </c>
      <c r="F33" s="308">
        <f>ROUND(E33*(1+'Wildberries (РРЦ)'!$D$2),0)</f>
        <v>54812</v>
      </c>
      <c r="G33" s="328">
        <v>0.45155000000000001</v>
      </c>
      <c r="H33" s="77">
        <f t="shared" si="3"/>
        <v>30061.6414</v>
      </c>
      <c r="I33" s="865">
        <v>24908</v>
      </c>
      <c r="J33" s="741">
        <v>0.31040000000000001</v>
      </c>
      <c r="K33" s="1134">
        <v>19323.626399999997</v>
      </c>
      <c r="Q33" s="121"/>
    </row>
    <row r="34" spans="1:17" ht="20.45" customHeight="1" thickBot="1">
      <c r="A34" s="212"/>
      <c r="B34" s="939"/>
      <c r="C34" s="929"/>
      <c r="D34" s="632">
        <v>200</v>
      </c>
      <c r="E34" s="862">
        <v>59962</v>
      </c>
      <c r="F34" s="310">
        <f>ROUND(E34*(1+'Wildberries (РРЦ)'!$D$2),0)</f>
        <v>59962</v>
      </c>
      <c r="G34" s="328">
        <v>0.45155000000000001</v>
      </c>
      <c r="H34" s="80">
        <f t="shared" si="3"/>
        <v>32886.158900000002</v>
      </c>
      <c r="I34" s="867">
        <v>27251</v>
      </c>
      <c r="J34" s="743">
        <v>0.31040000000000001</v>
      </c>
      <c r="K34" s="1136">
        <v>21141.325799999999</v>
      </c>
      <c r="Q34" s="121"/>
    </row>
    <row r="35" spans="1:17" ht="45" customHeight="1" thickBot="1">
      <c r="A35" s="283" t="s">
        <v>418</v>
      </c>
      <c r="B35" s="786" t="s">
        <v>35</v>
      </c>
      <c r="C35" s="952" t="s">
        <v>36</v>
      </c>
      <c r="D35" s="953"/>
      <c r="E35" s="386" t="s">
        <v>43</v>
      </c>
      <c r="F35" s="386" t="s">
        <v>43</v>
      </c>
      <c r="G35" s="375" t="s">
        <v>44</v>
      </c>
      <c r="H35" s="376" t="s">
        <v>45</v>
      </c>
      <c r="I35" s="647"/>
      <c r="J35" s="789"/>
      <c r="K35" s="377" t="s">
        <v>37</v>
      </c>
    </row>
    <row r="36" spans="1:17" ht="22.15" customHeight="1">
      <c r="A36" s="633"/>
      <c r="B36" s="938" t="s">
        <v>419</v>
      </c>
      <c r="C36" s="912" t="s">
        <v>48</v>
      </c>
      <c r="D36" s="429">
        <v>80</v>
      </c>
      <c r="E36" s="859">
        <v>29676</v>
      </c>
      <c r="F36" s="307">
        <f>ROUND(E36*(1+'Wildberries (РРЦ)'!$D$2),0)</f>
        <v>29676</v>
      </c>
      <c r="G36" s="427">
        <v>0.4</v>
      </c>
      <c r="H36" s="85">
        <f>F36*(1-G36)</f>
        <v>17805.599999999999</v>
      </c>
      <c r="I36" s="864">
        <v>12718</v>
      </c>
      <c r="J36" s="740">
        <v>0.2</v>
      </c>
      <c r="K36" s="1133">
        <v>11446.2</v>
      </c>
      <c r="Q36" s="121"/>
    </row>
    <row r="37" spans="1:17" ht="22.15" customHeight="1">
      <c r="A37" s="784" t="s">
        <v>420</v>
      </c>
      <c r="B37" s="938"/>
      <c r="C37" s="928"/>
      <c r="D37" s="431">
        <v>90</v>
      </c>
      <c r="E37" s="860">
        <v>32965</v>
      </c>
      <c r="F37" s="308">
        <f>ROUND(E37*(1+'Wildberries (РРЦ)'!$D$2),0)</f>
        <v>32965</v>
      </c>
      <c r="G37" s="328">
        <v>0.4</v>
      </c>
      <c r="H37" s="77">
        <f t="shared" ref="H37:H42" si="4">F37*(1-G37)</f>
        <v>19779</v>
      </c>
      <c r="I37" s="865">
        <v>14128</v>
      </c>
      <c r="J37" s="741">
        <v>0.2</v>
      </c>
      <c r="K37" s="1134">
        <v>12715.2</v>
      </c>
      <c r="Q37" s="121"/>
    </row>
    <row r="38" spans="1:17" ht="22.15" customHeight="1">
      <c r="A38" s="784" t="s">
        <v>98</v>
      </c>
      <c r="B38" s="938"/>
      <c r="C38" s="928"/>
      <c r="D38" s="431">
        <v>120</v>
      </c>
      <c r="E38" s="860">
        <v>42924</v>
      </c>
      <c r="F38" s="308">
        <f>ROUND(E38*(1+'Wildberries (РРЦ)'!$D$2),0)</f>
        <v>42924</v>
      </c>
      <c r="G38" s="328">
        <v>0.4</v>
      </c>
      <c r="H38" s="77">
        <f t="shared" si="4"/>
        <v>25754.399999999998</v>
      </c>
      <c r="I38" s="865">
        <v>18396</v>
      </c>
      <c r="J38" s="741">
        <v>0.2</v>
      </c>
      <c r="K38" s="1134">
        <v>16556.400000000001</v>
      </c>
      <c r="Q38" s="121"/>
    </row>
    <row r="39" spans="1:17" ht="22.15" customHeight="1">
      <c r="A39" s="784" t="s">
        <v>163</v>
      </c>
      <c r="B39" s="938"/>
      <c r="C39" s="928"/>
      <c r="D39" s="629">
        <v>140</v>
      </c>
      <c r="E39" s="860">
        <v>48510</v>
      </c>
      <c r="F39" s="308">
        <f>ROUND(E39*(1+'Wildberries (РРЦ)'!$D$2),0)</f>
        <v>48510</v>
      </c>
      <c r="G39" s="328">
        <v>0.4</v>
      </c>
      <c r="H39" s="77">
        <f t="shared" si="4"/>
        <v>29106</v>
      </c>
      <c r="I39" s="865">
        <v>20793</v>
      </c>
      <c r="J39" s="741">
        <v>0.2</v>
      </c>
      <c r="K39" s="1134">
        <v>18713.7</v>
      </c>
      <c r="Q39" s="121"/>
    </row>
    <row r="40" spans="1:17" ht="22.15" customHeight="1">
      <c r="A40" s="784" t="s">
        <v>200</v>
      </c>
      <c r="B40" s="938"/>
      <c r="C40" s="928"/>
      <c r="D40" s="630">
        <v>160</v>
      </c>
      <c r="E40" s="861">
        <v>55106</v>
      </c>
      <c r="F40" s="309">
        <f>ROUND(E40*(1+'Wildberries (РРЦ)'!$D$2),0)</f>
        <v>55106</v>
      </c>
      <c r="G40" s="329">
        <v>0.4</v>
      </c>
      <c r="H40" s="78">
        <f t="shared" si="4"/>
        <v>33063.599999999999</v>
      </c>
      <c r="I40" s="866">
        <v>23617</v>
      </c>
      <c r="J40" s="742">
        <v>0.2</v>
      </c>
      <c r="K40" s="1135">
        <v>21255.300000000003</v>
      </c>
      <c r="Q40" s="121"/>
    </row>
    <row r="41" spans="1:17" ht="22.15" customHeight="1">
      <c r="A41" s="784" t="s">
        <v>421</v>
      </c>
      <c r="B41" s="938"/>
      <c r="C41" s="928"/>
      <c r="D41" s="629">
        <v>180</v>
      </c>
      <c r="E41" s="860">
        <v>60656</v>
      </c>
      <c r="F41" s="308">
        <f>ROUND(E41*(1+'Wildberries (РРЦ)'!$D$2),0)</f>
        <v>60656</v>
      </c>
      <c r="G41" s="328">
        <v>0.4</v>
      </c>
      <c r="H41" s="77">
        <f t="shared" si="4"/>
        <v>36393.599999999999</v>
      </c>
      <c r="I41" s="865">
        <v>25995</v>
      </c>
      <c r="J41" s="741">
        <v>0.2</v>
      </c>
      <c r="K41" s="1134">
        <v>23395.5</v>
      </c>
      <c r="Q41" s="121"/>
    </row>
    <row r="42" spans="1:17" ht="22.15" customHeight="1" thickBot="1">
      <c r="A42" s="785"/>
      <c r="B42" s="939"/>
      <c r="C42" s="929"/>
      <c r="D42" s="632">
        <v>200</v>
      </c>
      <c r="E42" s="862">
        <v>67088</v>
      </c>
      <c r="F42" s="787">
        <f>ROUND(E42*(1+'Wildberries (РРЦ)'!$D$2),0)</f>
        <v>67088</v>
      </c>
      <c r="G42" s="328">
        <v>0.4</v>
      </c>
      <c r="H42" s="80">
        <f t="shared" si="4"/>
        <v>40252.799999999996</v>
      </c>
      <c r="I42" s="867">
        <v>28754</v>
      </c>
      <c r="J42" s="743">
        <v>0.2</v>
      </c>
      <c r="K42" s="1136">
        <v>25878.600000000002</v>
      </c>
      <c r="Q42" s="121"/>
    </row>
    <row r="43" spans="1:17" ht="45" customHeight="1" thickBot="1">
      <c r="A43" s="283" t="s">
        <v>193</v>
      </c>
      <c r="B43" s="372" t="s">
        <v>35</v>
      </c>
      <c r="C43" s="952" t="s">
        <v>36</v>
      </c>
      <c r="D43" s="953"/>
      <c r="E43" s="386" t="s">
        <v>43</v>
      </c>
      <c r="F43" s="386" t="s">
        <v>43</v>
      </c>
      <c r="G43" s="375" t="s">
        <v>44</v>
      </c>
      <c r="H43" s="376" t="s">
        <v>45</v>
      </c>
      <c r="I43" s="647"/>
      <c r="J43" s="744"/>
      <c r="K43" s="377" t="s">
        <v>37</v>
      </c>
    </row>
    <row r="44" spans="1:17" ht="23.45" customHeight="1">
      <c r="A44" s="551"/>
      <c r="B44" s="963" t="s">
        <v>325</v>
      </c>
      <c r="C44" s="927" t="s">
        <v>48</v>
      </c>
      <c r="D44" s="638">
        <v>80</v>
      </c>
      <c r="E44" s="863">
        <v>40702</v>
      </c>
      <c r="F44" s="311">
        <f>ROUND(E44*(1+'Wildberries (РРЦ)'!$D$2),0)</f>
        <v>40702</v>
      </c>
      <c r="G44" s="648">
        <v>0.45138</v>
      </c>
      <c r="H44" s="150">
        <f>F44*(1-G44)</f>
        <v>22329.931239999998</v>
      </c>
      <c r="I44" s="868">
        <v>18286</v>
      </c>
      <c r="J44" s="745">
        <v>0.30249999999999999</v>
      </c>
      <c r="K44" s="1137">
        <v>14348.795625000001</v>
      </c>
      <c r="Q44" s="121"/>
    </row>
    <row r="45" spans="1:17" ht="23.45" customHeight="1">
      <c r="A45" s="559" t="s">
        <v>201</v>
      </c>
      <c r="B45" s="938"/>
      <c r="C45" s="928"/>
      <c r="D45" s="431">
        <v>90</v>
      </c>
      <c r="E45" s="860">
        <v>44350</v>
      </c>
      <c r="F45" s="308">
        <f>ROUND(E45*(1+'Wildberries (РРЦ)'!$D$2),0)</f>
        <v>44350</v>
      </c>
      <c r="G45" s="328">
        <v>0.45138</v>
      </c>
      <c r="H45" s="77">
        <f t="shared" ref="H45:H50" si="5">F45*(1-G45)</f>
        <v>24331.296999999999</v>
      </c>
      <c r="I45" s="865">
        <v>19925</v>
      </c>
      <c r="J45" s="741">
        <v>0.30249999999999999</v>
      </c>
      <c r="K45" s="1134">
        <v>15634.8984375</v>
      </c>
      <c r="Q45" s="121"/>
    </row>
    <row r="46" spans="1:17" ht="23.45" customHeight="1">
      <c r="A46" s="559" t="s">
        <v>202</v>
      </c>
      <c r="B46" s="938"/>
      <c r="C46" s="928"/>
      <c r="D46" s="431">
        <v>120</v>
      </c>
      <c r="E46" s="860">
        <v>57584</v>
      </c>
      <c r="F46" s="308">
        <f>ROUND(E46*(1+'Wildberries (РРЦ)'!$D$2),0)</f>
        <v>57584</v>
      </c>
      <c r="G46" s="328">
        <v>0.45138</v>
      </c>
      <c r="H46" s="77">
        <f t="shared" si="5"/>
        <v>31591.734079999998</v>
      </c>
      <c r="I46" s="865">
        <v>25871</v>
      </c>
      <c r="J46" s="741">
        <v>0.30249999999999999</v>
      </c>
      <c r="K46" s="1134">
        <v>20300.650312499998</v>
      </c>
      <c r="Q46" s="121"/>
    </row>
    <row r="47" spans="1:17" ht="23.45" customHeight="1">
      <c r="A47" s="559" t="s">
        <v>195</v>
      </c>
      <c r="B47" s="938"/>
      <c r="C47" s="928"/>
      <c r="D47" s="629">
        <v>140</v>
      </c>
      <c r="E47" s="860">
        <v>63362</v>
      </c>
      <c r="F47" s="308">
        <f>ROUND(E47*(1+'Wildberries (РРЦ)'!$D$2),0)</f>
        <v>63362</v>
      </c>
      <c r="G47" s="328">
        <v>0.45138</v>
      </c>
      <c r="H47" s="77">
        <f t="shared" si="5"/>
        <v>34761.66044</v>
      </c>
      <c r="I47" s="865">
        <v>28469</v>
      </c>
      <c r="J47" s="741">
        <v>0.30249999999999999</v>
      </c>
      <c r="K47" s="1134">
        <v>22339.268437499999</v>
      </c>
      <c r="Q47" s="121"/>
    </row>
    <row r="48" spans="1:17" ht="23.45" customHeight="1">
      <c r="A48" s="559" t="s">
        <v>52</v>
      </c>
      <c r="B48" s="938"/>
      <c r="C48" s="928"/>
      <c r="D48" s="630">
        <v>160</v>
      </c>
      <c r="E48" s="861">
        <v>70316</v>
      </c>
      <c r="F48" s="309">
        <f>ROUND(E48*(1+'Wildberries (РРЦ)'!$D$2),0)</f>
        <v>70316</v>
      </c>
      <c r="G48" s="329">
        <v>0.45138</v>
      </c>
      <c r="H48" s="78">
        <f t="shared" si="5"/>
        <v>38576.763919999998</v>
      </c>
      <c r="I48" s="866">
        <v>31604</v>
      </c>
      <c r="J48" s="742">
        <v>0.30249999999999999</v>
      </c>
      <c r="K48" s="1135">
        <v>24799.263750000002</v>
      </c>
      <c r="Q48" s="121"/>
    </row>
    <row r="49" spans="1:17" ht="23.45" customHeight="1">
      <c r="A49" s="559" t="s">
        <v>178</v>
      </c>
      <c r="B49" s="938"/>
      <c r="C49" s="928"/>
      <c r="D49" s="629">
        <v>180</v>
      </c>
      <c r="E49" s="860">
        <v>77202</v>
      </c>
      <c r="F49" s="308">
        <f>ROUND(E49*(1+'Wildberries (РРЦ)'!$D$2),0)</f>
        <v>77202</v>
      </c>
      <c r="G49" s="328">
        <v>0.45138</v>
      </c>
      <c r="H49" s="77">
        <f t="shared" si="5"/>
        <v>42354.561240000003</v>
      </c>
      <c r="I49" s="865">
        <v>34687</v>
      </c>
      <c r="J49" s="741">
        <v>0.30249999999999999</v>
      </c>
      <c r="K49" s="1134">
        <v>27218.455312499998</v>
      </c>
      <c r="Q49" s="121"/>
    </row>
    <row r="50" spans="1:17" ht="23.45" customHeight="1" thickBot="1">
      <c r="A50" s="560"/>
      <c r="B50" s="939"/>
      <c r="C50" s="929"/>
      <c r="D50" s="632">
        <v>200</v>
      </c>
      <c r="E50" s="862">
        <v>84552</v>
      </c>
      <c r="F50" s="310">
        <f>ROUND(E50*(1+'Wildberries (РРЦ)'!$D$2),0)</f>
        <v>84552</v>
      </c>
      <c r="G50" s="649">
        <v>0.45138</v>
      </c>
      <c r="H50" s="80">
        <f t="shared" si="5"/>
        <v>46386.918239999999</v>
      </c>
      <c r="I50" s="867">
        <v>37995</v>
      </c>
      <c r="J50" s="743">
        <v>0.30249999999999999</v>
      </c>
      <c r="K50" s="1136">
        <v>29814.201562500002</v>
      </c>
      <c r="Q50" s="121"/>
    </row>
    <row r="51" spans="1:17" ht="45" customHeight="1" thickBot="1">
      <c r="A51" s="283" t="s">
        <v>422</v>
      </c>
      <c r="B51" s="786" t="s">
        <v>35</v>
      </c>
      <c r="C51" s="952" t="s">
        <v>36</v>
      </c>
      <c r="D51" s="953"/>
      <c r="E51" s="386" t="s">
        <v>43</v>
      </c>
      <c r="F51" s="386" t="s">
        <v>43</v>
      </c>
      <c r="G51" s="375" t="s">
        <v>44</v>
      </c>
      <c r="H51" s="376" t="s">
        <v>45</v>
      </c>
      <c r="I51" s="647"/>
      <c r="J51" s="789"/>
      <c r="K51" s="377" t="s">
        <v>37</v>
      </c>
    </row>
    <row r="52" spans="1:17" ht="22.15" customHeight="1">
      <c r="A52" s="551"/>
      <c r="B52" s="963" t="s">
        <v>423</v>
      </c>
      <c r="C52" s="927" t="s">
        <v>48</v>
      </c>
      <c r="D52" s="638">
        <v>80</v>
      </c>
      <c r="E52" s="863">
        <v>39506</v>
      </c>
      <c r="F52" s="788">
        <f>ROUND(E52*(1+'Wildberries (РРЦ)'!$D$2),0)</f>
        <v>39506</v>
      </c>
      <c r="G52" s="648">
        <v>0.4</v>
      </c>
      <c r="H52" s="150">
        <f>F52*(1-G52)</f>
        <v>23703.599999999999</v>
      </c>
      <c r="I52" s="868">
        <v>16930</v>
      </c>
      <c r="J52" s="745">
        <v>0.2</v>
      </c>
      <c r="K52" s="1137">
        <v>15237</v>
      </c>
      <c r="Q52" s="121"/>
    </row>
    <row r="53" spans="1:17" ht="22.15" customHeight="1">
      <c r="A53" s="784" t="s">
        <v>424</v>
      </c>
      <c r="B53" s="938"/>
      <c r="C53" s="928"/>
      <c r="D53" s="431">
        <v>90</v>
      </c>
      <c r="E53" s="860">
        <v>43935</v>
      </c>
      <c r="F53" s="308">
        <f>ROUND(E53*(1+'Wildberries (РРЦ)'!$D$2),0)</f>
        <v>43935</v>
      </c>
      <c r="G53" s="328">
        <v>0.4</v>
      </c>
      <c r="H53" s="77">
        <f t="shared" ref="H53:H58" si="6">F53*(1-G53)</f>
        <v>26361</v>
      </c>
      <c r="I53" s="865">
        <v>18829</v>
      </c>
      <c r="J53" s="741">
        <v>0.2</v>
      </c>
      <c r="K53" s="1134">
        <v>16946.100000000002</v>
      </c>
      <c r="Q53" s="121"/>
    </row>
    <row r="54" spans="1:17" ht="22.15" customHeight="1">
      <c r="A54" s="784" t="s">
        <v>202</v>
      </c>
      <c r="B54" s="938"/>
      <c r="C54" s="928"/>
      <c r="D54" s="431">
        <v>120</v>
      </c>
      <c r="E54" s="860">
        <v>58929</v>
      </c>
      <c r="F54" s="308">
        <f>ROUND(E54*(1+'Wildberries (РРЦ)'!$D$2),0)</f>
        <v>58929</v>
      </c>
      <c r="G54" s="328">
        <v>0.4</v>
      </c>
      <c r="H54" s="77">
        <f t="shared" si="6"/>
        <v>35357.4</v>
      </c>
      <c r="I54" s="865">
        <v>25256</v>
      </c>
      <c r="J54" s="741">
        <v>0.2</v>
      </c>
      <c r="K54" s="1134">
        <v>22730.400000000001</v>
      </c>
      <c r="Q54" s="121"/>
    </row>
    <row r="55" spans="1:17" ht="22.15" customHeight="1">
      <c r="A55" s="784" t="s">
        <v>195</v>
      </c>
      <c r="B55" s="938"/>
      <c r="C55" s="928"/>
      <c r="D55" s="629">
        <v>140</v>
      </c>
      <c r="E55" s="860">
        <v>65121</v>
      </c>
      <c r="F55" s="308">
        <f>ROUND(E55*(1+'Wildberries (РРЦ)'!$D$2),0)</f>
        <v>65121</v>
      </c>
      <c r="G55" s="328">
        <v>0.4</v>
      </c>
      <c r="H55" s="77">
        <f t="shared" si="6"/>
        <v>39072.6</v>
      </c>
      <c r="I55" s="865">
        <v>27911</v>
      </c>
      <c r="J55" s="741">
        <v>0.2</v>
      </c>
      <c r="K55" s="1134">
        <v>25119.9</v>
      </c>
      <c r="Q55" s="121"/>
    </row>
    <row r="56" spans="1:17" ht="22.15" customHeight="1">
      <c r="A56" s="784" t="s">
        <v>52</v>
      </c>
      <c r="B56" s="938"/>
      <c r="C56" s="928"/>
      <c r="D56" s="630">
        <v>160</v>
      </c>
      <c r="E56" s="861">
        <v>73482</v>
      </c>
      <c r="F56" s="309">
        <f>ROUND(E56*(1+'Wildberries (РРЦ)'!$D$2),0)</f>
        <v>73482</v>
      </c>
      <c r="G56" s="329">
        <v>0.4</v>
      </c>
      <c r="H56" s="78">
        <f t="shared" si="6"/>
        <v>44089.2</v>
      </c>
      <c r="I56" s="866">
        <v>31494</v>
      </c>
      <c r="J56" s="742">
        <v>0.2</v>
      </c>
      <c r="K56" s="1135">
        <v>28344.600000000002</v>
      </c>
      <c r="Q56" s="121"/>
    </row>
    <row r="57" spans="1:17" ht="22.15" customHeight="1">
      <c r="A57" s="784" t="s">
        <v>177</v>
      </c>
      <c r="B57" s="938"/>
      <c r="C57" s="928"/>
      <c r="D57" s="629">
        <v>180</v>
      </c>
      <c r="E57" s="860">
        <v>81751</v>
      </c>
      <c r="F57" s="308">
        <f>ROUND(E57*(1+'Wildberries (РРЦ)'!$D$2),0)</f>
        <v>81751</v>
      </c>
      <c r="G57" s="328">
        <v>0.4</v>
      </c>
      <c r="H57" s="77">
        <f t="shared" si="6"/>
        <v>49050.6</v>
      </c>
      <c r="I57" s="865">
        <v>35036</v>
      </c>
      <c r="J57" s="741">
        <v>0.2</v>
      </c>
      <c r="K57" s="1134">
        <v>31532.400000000001</v>
      </c>
      <c r="Q57" s="121"/>
    </row>
    <row r="58" spans="1:17" ht="22.15" customHeight="1" thickBot="1">
      <c r="A58" s="785"/>
      <c r="B58" s="939"/>
      <c r="C58" s="929"/>
      <c r="D58" s="632">
        <v>200</v>
      </c>
      <c r="E58" s="862">
        <v>90461</v>
      </c>
      <c r="F58" s="787">
        <f>ROUND(E58*(1+'Wildberries (РРЦ)'!$D$2),0)</f>
        <v>90461</v>
      </c>
      <c r="G58" s="649">
        <v>0.4</v>
      </c>
      <c r="H58" s="80">
        <f t="shared" si="6"/>
        <v>54276.6</v>
      </c>
      <c r="I58" s="867">
        <v>38768</v>
      </c>
      <c r="J58" s="743">
        <v>0.2</v>
      </c>
      <c r="K58" s="1136">
        <v>34891.200000000004</v>
      </c>
      <c r="Q58" s="121"/>
    </row>
    <row r="59" spans="1:17">
      <c r="A59" s="58"/>
      <c r="B59" s="58"/>
      <c r="C59" s="58"/>
      <c r="D59" s="58"/>
      <c r="G59" s="88"/>
      <c r="H59" s="81"/>
    </row>
    <row r="60" spans="1:17">
      <c r="A60" s="304" t="str">
        <f>Контакты!$B$10</f>
        <v>почта для приёма заказов</v>
      </c>
      <c r="B60" s="123" t="str">
        <f>Контакты!$C$10</f>
        <v>хххх@ххх.ru</v>
      </c>
      <c r="C60" s="62"/>
      <c r="D60" s="62"/>
      <c r="E60" s="207"/>
      <c r="F60" s="312"/>
      <c r="G60" s="131"/>
      <c r="H60" s="86"/>
      <c r="I60" s="207"/>
      <c r="J60" s="207"/>
      <c r="K60" s="207"/>
    </row>
    <row r="61" spans="1:17">
      <c r="A61" s="304" t="str">
        <f>Контакты!$B$12</f>
        <v>номер телефона службы сервиса</v>
      </c>
      <c r="B61" s="123">
        <f>Контакты!$C$12</f>
        <v>8800</v>
      </c>
      <c r="C61" s="62"/>
      <c r="D61" s="62"/>
      <c r="E61" s="207"/>
      <c r="F61" s="312"/>
      <c r="G61" s="131"/>
      <c r="H61" s="86"/>
      <c r="I61" s="207"/>
      <c r="J61" s="207"/>
      <c r="K61" s="207"/>
    </row>
    <row r="62" spans="1:17">
      <c r="A62" s="62"/>
      <c r="B62" s="62"/>
      <c r="C62" s="62"/>
      <c r="D62" s="62"/>
      <c r="E62" s="207"/>
      <c r="F62" s="312"/>
      <c r="G62" s="131"/>
      <c r="H62" s="86"/>
      <c r="I62" s="207"/>
      <c r="J62" s="207"/>
      <c r="K62" s="207"/>
    </row>
    <row r="63" spans="1:17">
      <c r="A63" s="61"/>
      <c r="B63" s="61"/>
      <c r="C63" s="61"/>
      <c r="D63" s="61"/>
      <c r="E63" s="207"/>
      <c r="F63" s="312"/>
      <c r="G63" s="151"/>
      <c r="H63" s="89"/>
      <c r="I63" s="207"/>
      <c r="J63" s="207"/>
      <c r="K63" s="207"/>
    </row>
  </sheetData>
  <mergeCells count="23">
    <mergeCell ref="L1:N1"/>
    <mergeCell ref="A2:K2"/>
    <mergeCell ref="B36:B42"/>
    <mergeCell ref="C36:C42"/>
    <mergeCell ref="C3:D3"/>
    <mergeCell ref="B4:B10"/>
    <mergeCell ref="C4:C10"/>
    <mergeCell ref="C51:D51"/>
    <mergeCell ref="B52:B58"/>
    <mergeCell ref="C52:C58"/>
    <mergeCell ref="C11:D11"/>
    <mergeCell ref="B12:B18"/>
    <mergeCell ref="C12:C18"/>
    <mergeCell ref="C43:D43"/>
    <mergeCell ref="B44:B50"/>
    <mergeCell ref="C44:C50"/>
    <mergeCell ref="C27:D27"/>
    <mergeCell ref="B28:B34"/>
    <mergeCell ref="C28:C34"/>
    <mergeCell ref="C19:D19"/>
    <mergeCell ref="B20:B26"/>
    <mergeCell ref="C20:C26"/>
    <mergeCell ref="C35:D35"/>
  </mergeCells>
  <hyperlinks>
    <hyperlink ref="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2" fitToHeight="2" orientation="landscape" r:id="rId1"/>
  <rowBreaks count="2" manualBreakCount="2">
    <brk id="42" max="12" man="1"/>
    <brk id="62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CFF"/>
  </sheetPr>
  <dimension ref="A1:L46"/>
  <sheetViews>
    <sheetView view="pageBreakPreview" zoomScale="70" zoomScaleSheetLayoutView="70" workbookViewId="0">
      <selection activeCell="L6" sqref="L6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198" hidden="1" customWidth="1"/>
    <col min="6" max="6" width="16.5703125" style="306" customWidth="1"/>
    <col min="7" max="7" width="10" style="152" customWidth="1"/>
    <col min="8" max="9" width="18.140625" style="82" customWidth="1"/>
    <col min="10" max="16384" width="9.140625" style="16"/>
  </cols>
  <sheetData>
    <row r="1" spans="1:12" ht="16.5" thickBot="1">
      <c r="A1" s="370" t="str">
        <f>'TREND - Viking (скрутка)'!A1</f>
        <v>c 10.01 по 14.01.2025</v>
      </c>
      <c r="B1" s="58"/>
      <c r="C1" s="58"/>
      <c r="D1" s="58"/>
      <c r="G1" s="88"/>
      <c r="H1" s="81"/>
      <c r="I1" s="903" t="s">
        <v>34</v>
      </c>
      <c r="J1" s="914"/>
      <c r="K1" s="914"/>
      <c r="L1" s="914"/>
    </row>
    <row r="2" spans="1:12" ht="29.25" customHeight="1" thickBot="1">
      <c r="A2" s="964" t="s">
        <v>427</v>
      </c>
      <c r="B2" s="965"/>
      <c r="C2" s="965"/>
      <c r="D2" s="965"/>
      <c r="E2" s="965"/>
      <c r="F2" s="965"/>
      <c r="G2" s="965"/>
      <c r="H2" s="965"/>
      <c r="I2" s="965"/>
    </row>
    <row r="3" spans="1:12" ht="35.25" customHeight="1" thickBot="1">
      <c r="A3" s="283" t="s">
        <v>302</v>
      </c>
      <c r="B3" s="791" t="s">
        <v>35</v>
      </c>
      <c r="C3" s="952" t="s">
        <v>36</v>
      </c>
      <c r="D3" s="953"/>
      <c r="E3" s="386" t="s">
        <v>43</v>
      </c>
      <c r="F3" s="386" t="s">
        <v>43</v>
      </c>
      <c r="G3" s="375" t="s">
        <v>44</v>
      </c>
      <c r="H3" s="376" t="s">
        <v>45</v>
      </c>
      <c r="I3" s="639" t="s">
        <v>37</v>
      </c>
      <c r="J3" s="746"/>
    </row>
    <row r="4" spans="1:12" ht="26.45" customHeight="1">
      <c r="A4" s="792"/>
      <c r="B4" s="938" t="s">
        <v>439</v>
      </c>
      <c r="C4" s="912" t="s">
        <v>48</v>
      </c>
      <c r="D4" s="429">
        <v>80</v>
      </c>
      <c r="E4" s="810">
        <v>43936</v>
      </c>
      <c r="F4" s="319">
        <f>ROUND(E4*(1+'Wildberries (РРЦ)'!$D$2),0)</f>
        <v>43936</v>
      </c>
      <c r="G4" s="343">
        <v>0.34499999999999997</v>
      </c>
      <c r="H4" s="85">
        <f>F4*(1-G4)</f>
        <v>28778.080000000002</v>
      </c>
      <c r="I4" s="1138">
        <v>22878.604237499996</v>
      </c>
    </row>
    <row r="5" spans="1:12" ht="26.45" customHeight="1">
      <c r="A5" s="792" t="s">
        <v>440</v>
      </c>
      <c r="B5" s="938"/>
      <c r="C5" s="928"/>
      <c r="D5" s="431">
        <v>90</v>
      </c>
      <c r="E5" s="811">
        <v>47928</v>
      </c>
      <c r="F5" s="180">
        <f>ROUND(E5*(1+'Wildberries (РРЦ)'!$D$2),0)</f>
        <v>47928</v>
      </c>
      <c r="G5" s="343">
        <v>0.34499999999999997</v>
      </c>
      <c r="H5" s="77">
        <f t="shared" ref="H5:H10" si="0">F5*(1-G5)</f>
        <v>31392.84</v>
      </c>
      <c r="I5" s="1126">
        <v>24957.003656249999</v>
      </c>
    </row>
    <row r="6" spans="1:12" ht="26.45" customHeight="1">
      <c r="A6" s="792" t="s">
        <v>174</v>
      </c>
      <c r="B6" s="938"/>
      <c r="C6" s="928"/>
      <c r="D6" s="431">
        <v>120</v>
      </c>
      <c r="E6" s="811">
        <v>61224</v>
      </c>
      <c r="F6" s="180">
        <f>ROUND(E6*(1+'Wildberries (РРЦ)'!$D$2),0)</f>
        <v>61224</v>
      </c>
      <c r="G6" s="343">
        <v>0.34499999999999997</v>
      </c>
      <c r="H6" s="77">
        <f t="shared" si="0"/>
        <v>40101.72</v>
      </c>
      <c r="I6" s="1126">
        <v>31880.41689375</v>
      </c>
    </row>
    <row r="7" spans="1:12" ht="26.45" customHeight="1">
      <c r="A7" s="792" t="s">
        <v>94</v>
      </c>
      <c r="B7" s="938"/>
      <c r="C7" s="928"/>
      <c r="D7" s="629">
        <v>140</v>
      </c>
      <c r="E7" s="811">
        <v>68494</v>
      </c>
      <c r="F7" s="180">
        <f>ROUND(E7*(1+'Wildberries (РРЦ)'!$D$2),0)</f>
        <v>68494</v>
      </c>
      <c r="G7" s="343">
        <v>0.34499999999999997</v>
      </c>
      <c r="H7" s="77">
        <f t="shared" si="0"/>
        <v>44863.57</v>
      </c>
      <c r="I7" s="1126">
        <v>35666.336137499995</v>
      </c>
    </row>
    <row r="8" spans="1:12" ht="26.45" customHeight="1">
      <c r="A8" s="966" t="s">
        <v>441</v>
      </c>
      <c r="B8" s="938"/>
      <c r="C8" s="928"/>
      <c r="D8" s="630">
        <v>160</v>
      </c>
      <c r="E8" s="811">
        <v>77156</v>
      </c>
      <c r="F8" s="320">
        <f>ROUND(E8*(1+'Wildberries (РРЦ)'!$D$2),0)</f>
        <v>77156</v>
      </c>
      <c r="G8" s="554">
        <v>0.34499999999999997</v>
      </c>
      <c r="H8" s="78">
        <f t="shared" si="0"/>
        <v>50537.18</v>
      </c>
      <c r="I8" s="393">
        <v>40181.733787499994</v>
      </c>
    </row>
    <row r="9" spans="1:12" ht="26.45" customHeight="1">
      <c r="A9" s="966"/>
      <c r="B9" s="938"/>
      <c r="C9" s="928"/>
      <c r="D9" s="629">
        <v>180</v>
      </c>
      <c r="E9" s="811">
        <v>85818</v>
      </c>
      <c r="F9" s="180">
        <f>ROUND(E9*(1+'Wildberries (РРЦ)'!$D$2),0)</f>
        <v>85818</v>
      </c>
      <c r="G9" s="343">
        <v>0.34499999999999997</v>
      </c>
      <c r="H9" s="77">
        <f t="shared" si="0"/>
        <v>56210.79</v>
      </c>
      <c r="I9" s="1126">
        <v>44687.306812499999</v>
      </c>
    </row>
    <row r="10" spans="1:12" ht="26.45" customHeight="1" thickBot="1">
      <c r="A10" s="792" t="s">
        <v>177</v>
      </c>
      <c r="B10" s="939"/>
      <c r="C10" s="909"/>
      <c r="D10" s="631">
        <v>200</v>
      </c>
      <c r="E10" s="812">
        <v>93729</v>
      </c>
      <c r="F10" s="324">
        <f>ROUND(E10*(1+'Wildberries (РРЦ)'!$D$2),0)</f>
        <v>93729</v>
      </c>
      <c r="G10" s="343">
        <v>0.34499999999999997</v>
      </c>
      <c r="H10" s="79">
        <f t="shared" si="0"/>
        <v>61392.495000000003</v>
      </c>
      <c r="I10" s="1139">
        <v>48806.772075000001</v>
      </c>
    </row>
    <row r="11" spans="1:12" ht="35.25" customHeight="1" thickBot="1">
      <c r="A11" s="283" t="s">
        <v>172</v>
      </c>
      <c r="B11" s="791" t="s">
        <v>35</v>
      </c>
      <c r="C11" s="952" t="s">
        <v>36</v>
      </c>
      <c r="D11" s="953"/>
      <c r="E11" s="386" t="s">
        <v>43</v>
      </c>
      <c r="F11" s="386" t="s">
        <v>43</v>
      </c>
      <c r="G11" s="375" t="s">
        <v>44</v>
      </c>
      <c r="H11" s="376" t="s">
        <v>45</v>
      </c>
      <c r="I11" s="639" t="s">
        <v>37</v>
      </c>
      <c r="J11" s="746"/>
    </row>
    <row r="12" spans="1:12" ht="25.9" customHeight="1">
      <c r="A12" s="792"/>
      <c r="B12" s="938" t="s">
        <v>442</v>
      </c>
      <c r="C12" s="912" t="s">
        <v>48</v>
      </c>
      <c r="D12" s="429">
        <v>80</v>
      </c>
      <c r="E12" s="810">
        <v>44312</v>
      </c>
      <c r="F12" s="319">
        <f>ROUND(E12*(1+'Wildberries (РРЦ)'!$D$2),0)</f>
        <v>44312</v>
      </c>
      <c r="G12" s="343">
        <v>0.29500000000000004</v>
      </c>
      <c r="H12" s="85">
        <f>F12*(1-G12)</f>
        <v>31239.96</v>
      </c>
      <c r="I12" s="1138">
        <v>24902.186400000002</v>
      </c>
    </row>
    <row r="13" spans="1:12" ht="25.9" customHeight="1">
      <c r="A13" s="792" t="s">
        <v>443</v>
      </c>
      <c r="B13" s="938"/>
      <c r="C13" s="928"/>
      <c r="D13" s="431">
        <v>90</v>
      </c>
      <c r="E13" s="811">
        <v>48259</v>
      </c>
      <c r="F13" s="180">
        <f>ROUND(E13*(1+'Wildberries (РРЦ)'!$D$2),0)</f>
        <v>48259</v>
      </c>
      <c r="G13" s="343">
        <v>0.29500000000000004</v>
      </c>
      <c r="H13" s="77">
        <f t="shared" ref="H13:H34" si="1">F13*(1-G13)</f>
        <v>34022.595000000001</v>
      </c>
      <c r="I13" s="1126">
        <v>27121.818262500001</v>
      </c>
    </row>
    <row r="14" spans="1:12" ht="25.9" customHeight="1">
      <c r="A14" s="792" t="s">
        <v>174</v>
      </c>
      <c r="B14" s="938"/>
      <c r="C14" s="928"/>
      <c r="D14" s="431">
        <v>120</v>
      </c>
      <c r="E14" s="811">
        <v>60561</v>
      </c>
      <c r="F14" s="180">
        <f>ROUND(E14*(1+'Wildberries (РРЦ)'!$D$2),0)</f>
        <v>60561</v>
      </c>
      <c r="G14" s="343">
        <v>0.29500000000000004</v>
      </c>
      <c r="H14" s="77">
        <f t="shared" si="1"/>
        <v>42695.504999999997</v>
      </c>
      <c r="I14" s="1126">
        <v>34034.355224999999</v>
      </c>
    </row>
    <row r="15" spans="1:12" ht="25.9" customHeight="1">
      <c r="A15" s="792" t="s">
        <v>94</v>
      </c>
      <c r="B15" s="938"/>
      <c r="C15" s="928"/>
      <c r="D15" s="629">
        <v>140</v>
      </c>
      <c r="E15" s="811">
        <v>67262</v>
      </c>
      <c r="F15" s="180">
        <f>ROUND(E15*(1+'Wildberries (РРЦ)'!$D$2),0)</f>
        <v>67262</v>
      </c>
      <c r="G15" s="343">
        <v>0.29500000000000004</v>
      </c>
      <c r="H15" s="77">
        <f t="shared" si="1"/>
        <v>47419.71</v>
      </c>
      <c r="I15" s="1126">
        <v>37807.675425000001</v>
      </c>
    </row>
    <row r="16" spans="1:12" ht="25.9" customHeight="1">
      <c r="A16" s="966" t="s">
        <v>441</v>
      </c>
      <c r="B16" s="938"/>
      <c r="C16" s="928"/>
      <c r="D16" s="630">
        <v>160</v>
      </c>
      <c r="E16" s="811">
        <v>75174</v>
      </c>
      <c r="F16" s="320">
        <f>ROUND(E16*(1+'Wildberries (РРЦ)'!$D$2),0)</f>
        <v>75174</v>
      </c>
      <c r="G16" s="554">
        <v>0.29500000000000004</v>
      </c>
      <c r="H16" s="78">
        <f t="shared" si="1"/>
        <v>52997.67</v>
      </c>
      <c r="I16" s="393">
        <v>42259.351387500006</v>
      </c>
    </row>
    <row r="17" spans="1:10" ht="25.9" customHeight="1">
      <c r="A17" s="966"/>
      <c r="B17" s="938"/>
      <c r="C17" s="928"/>
      <c r="D17" s="629">
        <v>180</v>
      </c>
      <c r="E17" s="811">
        <v>82332</v>
      </c>
      <c r="F17" s="180">
        <f>ROUND(E17*(1+'Wildberries (РРЦ)'!$D$2),0)</f>
        <v>82332</v>
      </c>
      <c r="G17" s="343">
        <v>0.29500000000000004</v>
      </c>
      <c r="H17" s="77">
        <f t="shared" si="1"/>
        <v>58044.06</v>
      </c>
      <c r="I17" s="1126">
        <v>46274.980049999998</v>
      </c>
    </row>
    <row r="18" spans="1:10" ht="25.9" customHeight="1" thickBot="1">
      <c r="A18" s="792" t="s">
        <v>178</v>
      </c>
      <c r="B18" s="939"/>
      <c r="C18" s="909"/>
      <c r="D18" s="631">
        <v>200</v>
      </c>
      <c r="E18" s="812">
        <v>90181</v>
      </c>
      <c r="F18" s="324">
        <f>ROUND(E18*(1+'Wildberries (РРЦ)'!$D$2),0)</f>
        <v>90181</v>
      </c>
      <c r="G18" s="343">
        <v>0.29500000000000004</v>
      </c>
      <c r="H18" s="79">
        <f t="shared" si="1"/>
        <v>63577.604999999996</v>
      </c>
      <c r="I18" s="1139">
        <v>50693.736600000004</v>
      </c>
    </row>
    <row r="19" spans="1:10" ht="53.25" thickBot="1">
      <c r="A19" s="283" t="s">
        <v>173</v>
      </c>
      <c r="B19" s="791" t="s">
        <v>35</v>
      </c>
      <c r="C19" s="952" t="s">
        <v>36</v>
      </c>
      <c r="D19" s="953"/>
      <c r="E19" s="386" t="s">
        <v>43</v>
      </c>
      <c r="F19" s="386" t="s">
        <v>43</v>
      </c>
      <c r="G19" s="375" t="s">
        <v>44</v>
      </c>
      <c r="H19" s="376" t="s">
        <v>45</v>
      </c>
      <c r="I19" s="639" t="s">
        <v>37</v>
      </c>
      <c r="J19" s="746"/>
    </row>
    <row r="20" spans="1:10" ht="27.6" customHeight="1">
      <c r="A20" s="792"/>
      <c r="B20" s="938" t="s">
        <v>444</v>
      </c>
      <c r="C20" s="912" t="s">
        <v>48</v>
      </c>
      <c r="D20" s="429">
        <v>80</v>
      </c>
      <c r="E20" s="810">
        <v>61191</v>
      </c>
      <c r="F20" s="319">
        <f>ROUND(E20*(1+'Wildberries (РРЦ)'!$D$2),0)</f>
        <v>61191</v>
      </c>
      <c r="G20" s="343">
        <v>0.45499999999999996</v>
      </c>
      <c r="H20" s="85">
        <f t="shared" si="1"/>
        <v>33349.095000000001</v>
      </c>
      <c r="I20" s="1138">
        <v>26456.746500000001</v>
      </c>
    </row>
    <row r="21" spans="1:10" ht="27.6" customHeight="1">
      <c r="A21" s="792" t="s">
        <v>445</v>
      </c>
      <c r="B21" s="938"/>
      <c r="C21" s="928"/>
      <c r="D21" s="431">
        <v>90</v>
      </c>
      <c r="E21" s="811">
        <v>67279</v>
      </c>
      <c r="F21" s="180">
        <f>ROUND(E21*(1+'Wildberries (РРЦ)'!$D$2),0)</f>
        <v>67279</v>
      </c>
      <c r="G21" s="343">
        <v>0.45499999999999996</v>
      </c>
      <c r="H21" s="77">
        <f t="shared" si="1"/>
        <v>36667.055</v>
      </c>
      <c r="I21" s="1126">
        <v>29086.563375000002</v>
      </c>
    </row>
    <row r="22" spans="1:10" ht="27.6" customHeight="1">
      <c r="A22" s="792" t="s">
        <v>174</v>
      </c>
      <c r="B22" s="938"/>
      <c r="C22" s="928"/>
      <c r="D22" s="431">
        <v>120</v>
      </c>
      <c r="E22" s="811">
        <v>86453</v>
      </c>
      <c r="F22" s="180">
        <f>ROUND(E22*(1+'Wildberries (РРЦ)'!$D$2),0)</f>
        <v>86453</v>
      </c>
      <c r="G22" s="343">
        <v>0.45499999999999996</v>
      </c>
      <c r="H22" s="77">
        <f t="shared" si="1"/>
        <v>47116.885000000002</v>
      </c>
      <c r="I22" s="1126">
        <v>37377.024749999997</v>
      </c>
    </row>
    <row r="23" spans="1:10" ht="27.6" customHeight="1">
      <c r="A23" s="792" t="s">
        <v>94</v>
      </c>
      <c r="B23" s="938"/>
      <c r="C23" s="928"/>
      <c r="D23" s="629">
        <v>140</v>
      </c>
      <c r="E23" s="811">
        <v>94647</v>
      </c>
      <c r="F23" s="180">
        <f>ROUND(E23*(1+'Wildberries (РРЦ)'!$D$2),0)</f>
        <v>94647</v>
      </c>
      <c r="G23" s="343">
        <v>0.45499999999999996</v>
      </c>
      <c r="H23" s="77">
        <f t="shared" si="1"/>
        <v>51582.615000000005</v>
      </c>
      <c r="I23" s="1126">
        <v>40918.456124999997</v>
      </c>
    </row>
    <row r="24" spans="1:10" ht="27.6" customHeight="1">
      <c r="A24" s="966" t="s">
        <v>441</v>
      </c>
      <c r="B24" s="938"/>
      <c r="C24" s="928"/>
      <c r="D24" s="630">
        <v>160</v>
      </c>
      <c r="E24" s="811">
        <v>105581</v>
      </c>
      <c r="F24" s="320">
        <f>ROUND(E24*(1+'Wildberries (РРЦ)'!$D$2),0)</f>
        <v>105581</v>
      </c>
      <c r="G24" s="554">
        <v>0.45499999999999996</v>
      </c>
      <c r="H24" s="78">
        <f t="shared" si="1"/>
        <v>57541.645000000004</v>
      </c>
      <c r="I24" s="393">
        <v>45645.899624999991</v>
      </c>
    </row>
    <row r="25" spans="1:10" ht="27.6" customHeight="1">
      <c r="A25" s="966"/>
      <c r="B25" s="938"/>
      <c r="C25" s="928"/>
      <c r="D25" s="629">
        <v>180</v>
      </c>
      <c r="E25" s="811">
        <v>116859</v>
      </c>
      <c r="F25" s="180">
        <f>ROUND(E25*(1+'Wildberries (РРЦ)'!$D$2),0)</f>
        <v>116859</v>
      </c>
      <c r="G25" s="343">
        <v>0.45499999999999996</v>
      </c>
      <c r="H25" s="77">
        <f t="shared" si="1"/>
        <v>63688.155000000006</v>
      </c>
      <c r="I25" s="1126">
        <v>50524.033499999998</v>
      </c>
    </row>
    <row r="26" spans="1:10" ht="27.6" customHeight="1" thickBot="1">
      <c r="A26" s="792" t="s">
        <v>225</v>
      </c>
      <c r="B26" s="939"/>
      <c r="C26" s="909"/>
      <c r="D26" s="631">
        <v>200</v>
      </c>
      <c r="E26" s="812">
        <v>126958</v>
      </c>
      <c r="F26" s="324">
        <f>ROUND(E26*(1+'Wildberries (РРЦ)'!$D$2),0)</f>
        <v>126958</v>
      </c>
      <c r="G26" s="343">
        <v>0.45499999999999996</v>
      </c>
      <c r="H26" s="79">
        <f t="shared" si="1"/>
        <v>69192.11</v>
      </c>
      <c r="I26" s="1139">
        <v>54900.696375</v>
      </c>
    </row>
    <row r="27" spans="1:10" ht="48.75" customHeight="1" thickBot="1">
      <c r="A27" s="283" t="s">
        <v>428</v>
      </c>
      <c r="B27" s="791" t="s">
        <v>35</v>
      </c>
      <c r="C27" s="952" t="s">
        <v>36</v>
      </c>
      <c r="D27" s="953"/>
      <c r="E27" s="386" t="s">
        <v>43</v>
      </c>
      <c r="F27" s="386" t="s">
        <v>43</v>
      </c>
      <c r="G27" s="375" t="s">
        <v>44</v>
      </c>
      <c r="H27" s="376" t="s">
        <v>45</v>
      </c>
      <c r="I27" s="639" t="s">
        <v>37</v>
      </c>
      <c r="J27" s="746"/>
    </row>
    <row r="28" spans="1:10" ht="28.9" customHeight="1">
      <c r="A28" s="792"/>
      <c r="B28" s="938" t="s">
        <v>446</v>
      </c>
      <c r="C28" s="912" t="s">
        <v>48</v>
      </c>
      <c r="D28" s="429">
        <v>80</v>
      </c>
      <c r="E28" s="810">
        <v>57652</v>
      </c>
      <c r="F28" s="319">
        <f>ROUND(E28*(1+'Wildberries (РРЦ)'!$D$2),0)</f>
        <v>57652</v>
      </c>
      <c r="G28" s="343">
        <v>0.39499999999999996</v>
      </c>
      <c r="H28" s="85">
        <f t="shared" si="1"/>
        <v>34879.46</v>
      </c>
      <c r="I28" s="1138">
        <v>27832.844362499996</v>
      </c>
    </row>
    <row r="29" spans="1:10" ht="28.9" customHeight="1">
      <c r="A29" s="792" t="s">
        <v>447</v>
      </c>
      <c r="B29" s="938"/>
      <c r="C29" s="928"/>
      <c r="D29" s="431">
        <v>90</v>
      </c>
      <c r="E29" s="811">
        <v>63000</v>
      </c>
      <c r="F29" s="180">
        <f>ROUND(E29*(1+'Wildberries (РРЦ)'!$D$2),0)</f>
        <v>63000</v>
      </c>
      <c r="G29" s="343">
        <v>0.39499999999999996</v>
      </c>
      <c r="H29" s="77">
        <f t="shared" si="1"/>
        <v>38115</v>
      </c>
      <c r="I29" s="1126">
        <v>30402.336656249994</v>
      </c>
    </row>
    <row r="30" spans="1:10" ht="28.9" customHeight="1">
      <c r="A30" s="792" t="s">
        <v>174</v>
      </c>
      <c r="B30" s="938"/>
      <c r="C30" s="928"/>
      <c r="D30" s="431">
        <v>120</v>
      </c>
      <c r="E30" s="811">
        <v>80789</v>
      </c>
      <c r="F30" s="180">
        <f>ROUND(E30*(1+'Wildberries (РРЦ)'!$D$2),0)</f>
        <v>80789</v>
      </c>
      <c r="G30" s="343">
        <v>0.39499999999999996</v>
      </c>
      <c r="H30" s="77">
        <f t="shared" si="1"/>
        <v>48877.345000000001</v>
      </c>
      <c r="I30" s="1126">
        <v>38998.0602</v>
      </c>
    </row>
    <row r="31" spans="1:10" ht="28.9" customHeight="1">
      <c r="A31" s="792" t="s">
        <v>94</v>
      </c>
      <c r="B31" s="938"/>
      <c r="C31" s="928"/>
      <c r="D31" s="629">
        <v>140</v>
      </c>
      <c r="E31" s="811">
        <v>88496</v>
      </c>
      <c r="F31" s="180">
        <f>ROUND(E31*(1+'Wildberries (РРЦ)'!$D$2),0)</f>
        <v>88496</v>
      </c>
      <c r="G31" s="343">
        <v>0.39499999999999996</v>
      </c>
      <c r="H31" s="77">
        <f t="shared" si="1"/>
        <v>53540.08</v>
      </c>
      <c r="I31" s="1126">
        <v>42729.688012499995</v>
      </c>
    </row>
    <row r="32" spans="1:10" ht="28.9" customHeight="1">
      <c r="A32" s="966" t="s">
        <v>441</v>
      </c>
      <c r="B32" s="938"/>
      <c r="C32" s="928"/>
      <c r="D32" s="630">
        <v>160</v>
      </c>
      <c r="E32" s="811">
        <v>99446</v>
      </c>
      <c r="F32" s="320">
        <f>ROUND(E32*(1+'Wildberries (РРЦ)'!$D$2),0)</f>
        <v>99446</v>
      </c>
      <c r="G32" s="554">
        <v>0.39499999999999996</v>
      </c>
      <c r="H32" s="78">
        <f t="shared" si="1"/>
        <v>60164.83</v>
      </c>
      <c r="I32" s="393">
        <v>48007.275918749998</v>
      </c>
    </row>
    <row r="33" spans="1:10" ht="28.9" customHeight="1">
      <c r="A33" s="966"/>
      <c r="B33" s="938"/>
      <c r="C33" s="928"/>
      <c r="D33" s="629">
        <v>180</v>
      </c>
      <c r="E33" s="811">
        <v>109229</v>
      </c>
      <c r="F33" s="180">
        <f>ROUND(E33*(1+'Wildberries (РРЦ)'!$D$2),0)</f>
        <v>109229</v>
      </c>
      <c r="G33" s="343">
        <v>0.39499999999999996</v>
      </c>
      <c r="H33" s="77">
        <f t="shared" si="1"/>
        <v>66083.544999999998</v>
      </c>
      <c r="I33" s="1126">
        <v>52740.185231249998</v>
      </c>
    </row>
    <row r="34" spans="1:10" ht="28.9" customHeight="1" thickBot="1">
      <c r="A34" s="792" t="s">
        <v>179</v>
      </c>
      <c r="B34" s="939"/>
      <c r="C34" s="929"/>
      <c r="D34" s="632">
        <v>200</v>
      </c>
      <c r="E34" s="813">
        <v>119864</v>
      </c>
      <c r="F34" s="321">
        <f>ROUND(E34*(1+'Wildberries (РРЦ)'!$D$2),0)</f>
        <v>119864</v>
      </c>
      <c r="G34" s="642">
        <v>0.39499999999999996</v>
      </c>
      <c r="H34" s="80">
        <f t="shared" si="1"/>
        <v>72517.72</v>
      </c>
      <c r="I34" s="1127">
        <v>57865.726687499991</v>
      </c>
    </row>
    <row r="35" spans="1:10" ht="48.75" customHeight="1" thickBot="1">
      <c r="A35" s="283" t="s">
        <v>429</v>
      </c>
      <c r="B35" s="791" t="s">
        <v>35</v>
      </c>
      <c r="C35" s="952" t="s">
        <v>36</v>
      </c>
      <c r="D35" s="953"/>
      <c r="E35" s="386" t="s">
        <v>43</v>
      </c>
      <c r="F35" s="386" t="s">
        <v>43</v>
      </c>
      <c r="G35" s="375" t="s">
        <v>44</v>
      </c>
      <c r="H35" s="376" t="s">
        <v>45</v>
      </c>
      <c r="I35" s="639" t="s">
        <v>37</v>
      </c>
      <c r="J35" s="746"/>
    </row>
    <row r="36" spans="1:10" ht="28.9" customHeight="1">
      <c r="A36" s="213"/>
      <c r="B36" s="963" t="s">
        <v>448</v>
      </c>
      <c r="C36" s="912" t="s">
        <v>48</v>
      </c>
      <c r="D36" s="429">
        <v>80</v>
      </c>
      <c r="E36" s="810">
        <v>92006</v>
      </c>
      <c r="F36" s="319">
        <f>ROUND(E36*(1+'Wildberries (РРЦ)'!$D$2),0)</f>
        <v>92006</v>
      </c>
      <c r="G36" s="343">
        <v>0.53</v>
      </c>
      <c r="H36" s="85">
        <f t="shared" ref="H36:H42" si="2">F36*(1-G36)</f>
        <v>43242.82</v>
      </c>
      <c r="I36" s="1138">
        <v>34475.799149999999</v>
      </c>
    </row>
    <row r="37" spans="1:10" ht="28.9" customHeight="1">
      <c r="A37" s="792" t="s">
        <v>449</v>
      </c>
      <c r="B37" s="938"/>
      <c r="C37" s="928"/>
      <c r="D37" s="431">
        <v>90</v>
      </c>
      <c r="E37" s="811">
        <v>94287</v>
      </c>
      <c r="F37" s="180">
        <f>ROUND(E37*(1+'Wildberries (РРЦ)'!$D$2),0)</f>
        <v>94287</v>
      </c>
      <c r="G37" s="343">
        <v>0.53</v>
      </c>
      <c r="H37" s="77">
        <f t="shared" si="2"/>
        <v>44314.89</v>
      </c>
      <c r="I37" s="1126">
        <v>35323.429050000006</v>
      </c>
    </row>
    <row r="38" spans="1:10" ht="28.9" customHeight="1">
      <c r="A38" s="792" t="s">
        <v>174</v>
      </c>
      <c r="B38" s="938"/>
      <c r="C38" s="928"/>
      <c r="D38" s="431">
        <v>120</v>
      </c>
      <c r="E38" s="811">
        <v>125291</v>
      </c>
      <c r="F38" s="180">
        <f>ROUND(E38*(1+'Wildberries (РРЦ)'!$D$2),0)</f>
        <v>125291</v>
      </c>
      <c r="G38" s="343">
        <v>0.53</v>
      </c>
      <c r="H38" s="77">
        <f t="shared" si="2"/>
        <v>58886.77</v>
      </c>
      <c r="I38" s="1126">
        <v>46946.320200000002</v>
      </c>
    </row>
    <row r="39" spans="1:10" ht="28.9" customHeight="1">
      <c r="A39" s="792" t="s">
        <v>94</v>
      </c>
      <c r="B39" s="938"/>
      <c r="C39" s="928"/>
      <c r="D39" s="629">
        <v>140</v>
      </c>
      <c r="E39" s="811">
        <v>132401</v>
      </c>
      <c r="F39" s="180">
        <f>ROUND(E39*(1+'Wildberries (РРЦ)'!$D$2),0)</f>
        <v>132401</v>
      </c>
      <c r="G39" s="343">
        <v>0.53</v>
      </c>
      <c r="H39" s="77">
        <f t="shared" si="2"/>
        <v>62228.469999999994</v>
      </c>
      <c r="I39" s="1126">
        <v>49612.972499999996</v>
      </c>
    </row>
    <row r="40" spans="1:10" ht="28.9" customHeight="1">
      <c r="A40" s="966" t="s">
        <v>441</v>
      </c>
      <c r="B40" s="938"/>
      <c r="C40" s="928"/>
      <c r="D40" s="630">
        <v>160</v>
      </c>
      <c r="E40" s="811">
        <v>140455</v>
      </c>
      <c r="F40" s="320">
        <f>ROUND(E40*(1+'Wildberries (РРЦ)'!$D$2),0)</f>
        <v>140455</v>
      </c>
      <c r="G40" s="554">
        <v>0.53</v>
      </c>
      <c r="H40" s="78">
        <f t="shared" si="2"/>
        <v>66013.849999999991</v>
      </c>
      <c r="I40" s="393">
        <v>52625.008800000003</v>
      </c>
    </row>
    <row r="41" spans="1:10" ht="28.9" customHeight="1">
      <c r="A41" s="966"/>
      <c r="B41" s="938"/>
      <c r="C41" s="928"/>
      <c r="D41" s="629">
        <v>180</v>
      </c>
      <c r="E41" s="811">
        <v>159236</v>
      </c>
      <c r="F41" s="180">
        <f>ROUND(E41*(1+'Wildberries (РРЦ)'!$D$2),0)</f>
        <v>159236</v>
      </c>
      <c r="G41" s="343">
        <v>0.53</v>
      </c>
      <c r="H41" s="77">
        <f t="shared" si="2"/>
        <v>74840.92</v>
      </c>
      <c r="I41" s="1126">
        <v>59670.12285</v>
      </c>
    </row>
    <row r="42" spans="1:10" ht="28.9" customHeight="1" thickBot="1">
      <c r="A42" s="793" t="s">
        <v>177</v>
      </c>
      <c r="B42" s="939"/>
      <c r="C42" s="929"/>
      <c r="D42" s="632">
        <v>200</v>
      </c>
      <c r="E42" s="813">
        <v>169067</v>
      </c>
      <c r="F42" s="321">
        <f>ROUND(E42*(1+'Wildberries (РРЦ)'!$D$2),0)</f>
        <v>169067</v>
      </c>
      <c r="G42" s="642">
        <v>0.53</v>
      </c>
      <c r="H42" s="80">
        <f t="shared" si="2"/>
        <v>79461.489999999991</v>
      </c>
      <c r="I42" s="1127">
        <v>63353.859074999993</v>
      </c>
    </row>
    <row r="43" spans="1:10">
      <c r="A43" s="58"/>
      <c r="B43" s="58"/>
      <c r="C43" s="58"/>
      <c r="D43" s="58"/>
      <c r="G43" s="88"/>
      <c r="H43" s="81"/>
      <c r="I43" s="81"/>
    </row>
    <row r="44" spans="1:10">
      <c r="A44" s="790" t="str">
        <f>Контакты!$B$10</f>
        <v>почта для приёма заказов</v>
      </c>
      <c r="B44" s="123" t="str">
        <f>Контакты!$C$10</f>
        <v>хххх@ххх.ru</v>
      </c>
      <c r="C44" s="62"/>
      <c r="D44" s="62"/>
      <c r="E44" s="197"/>
      <c r="F44" s="312"/>
      <c r="G44" s="131"/>
      <c r="H44" s="86"/>
      <c r="I44" s="86"/>
    </row>
    <row r="45" spans="1:10">
      <c r="A45" s="790" t="str">
        <f>Контакты!$B$12</f>
        <v>номер телефона службы сервиса</v>
      </c>
      <c r="B45" s="123">
        <f>Контакты!$C$12</f>
        <v>8800</v>
      </c>
      <c r="C45" s="62"/>
      <c r="D45" s="62"/>
      <c r="E45" s="197"/>
      <c r="F45" s="312"/>
      <c r="G45" s="131"/>
      <c r="H45" s="86"/>
      <c r="I45" s="86"/>
    </row>
    <row r="46" spans="1:10">
      <c r="A46" s="62"/>
      <c r="B46" s="62"/>
      <c r="C46" s="62"/>
      <c r="D46" s="62"/>
      <c r="E46" s="197"/>
      <c r="F46" s="312"/>
      <c r="G46" s="131"/>
      <c r="H46" s="86"/>
      <c r="I46" s="86"/>
    </row>
  </sheetData>
  <mergeCells count="22">
    <mergeCell ref="B36:B42"/>
    <mergeCell ref="C36:C42"/>
    <mergeCell ref="A40:A41"/>
    <mergeCell ref="C11:D11"/>
    <mergeCell ref="B12:B18"/>
    <mergeCell ref="C12:C18"/>
    <mergeCell ref="A16:A17"/>
    <mergeCell ref="C19:D19"/>
    <mergeCell ref="B20:B26"/>
    <mergeCell ref="C20:C26"/>
    <mergeCell ref="A24:A25"/>
    <mergeCell ref="C27:D27"/>
    <mergeCell ref="B28:B34"/>
    <mergeCell ref="C28:C34"/>
    <mergeCell ref="A32:A33"/>
    <mergeCell ref="C35:D35"/>
    <mergeCell ref="J1:L1"/>
    <mergeCell ref="A2:I2"/>
    <mergeCell ref="C3:D3"/>
    <mergeCell ref="B4:B10"/>
    <mergeCell ref="C4:C10"/>
    <mergeCell ref="A8:A9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40"/>
  <sheetViews>
    <sheetView view="pageBreakPreview" zoomScale="90" zoomScaleSheetLayoutView="90" workbookViewId="0">
      <selection activeCell="M31" sqref="M31"/>
    </sheetView>
  </sheetViews>
  <sheetFormatPr defaultColWidth="9.140625" defaultRowHeight="15.75"/>
  <cols>
    <col min="1" max="1" width="34.85546875" style="16" customWidth="1"/>
    <col min="2" max="2" width="5.7109375" style="16" customWidth="1"/>
    <col min="3" max="3" width="10" style="16" customWidth="1"/>
    <col min="4" max="4" width="16.5703125" style="222" customWidth="1"/>
    <col min="5" max="5" width="10" style="219" customWidth="1"/>
    <col min="6" max="6" width="13" style="6" customWidth="1"/>
    <col min="7" max="16384" width="9.140625" style="6"/>
  </cols>
  <sheetData>
    <row r="1" spans="1:6" ht="35.25" customHeight="1" thickBot="1">
      <c r="A1" s="118" t="s">
        <v>301</v>
      </c>
      <c r="B1" s="959" t="s">
        <v>36</v>
      </c>
      <c r="C1" s="960"/>
      <c r="D1" s="26"/>
      <c r="E1" s="220"/>
      <c r="F1" s="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" spans="1:6" ht="15" customHeight="1">
      <c r="A2" s="24"/>
      <c r="B2" s="956" t="s">
        <v>48</v>
      </c>
      <c r="C2" s="162">
        <v>80</v>
      </c>
      <c r="D2" s="814">
        <v>46574</v>
      </c>
      <c r="E2" s="221">
        <v>0.28999999999999998</v>
      </c>
      <c r="F2" s="117"/>
    </row>
    <row r="3" spans="1:6" ht="15.75" customHeight="1">
      <c r="A3" s="17" t="s">
        <v>80</v>
      </c>
      <c r="B3" s="957"/>
      <c r="C3" s="18">
        <v>90</v>
      </c>
      <c r="D3" s="815">
        <v>50805</v>
      </c>
      <c r="E3" s="221">
        <v>0.28999999999999998</v>
      </c>
      <c r="F3" s="117"/>
    </row>
    <row r="4" spans="1:6" ht="15.75" customHeight="1">
      <c r="A4" s="17" t="s">
        <v>81</v>
      </c>
      <c r="B4" s="957"/>
      <c r="C4" s="18">
        <v>120</v>
      </c>
      <c r="D4" s="815">
        <v>64899</v>
      </c>
      <c r="E4" s="221">
        <v>0.28999999999999998</v>
      </c>
      <c r="F4" s="117"/>
    </row>
    <row r="5" spans="1:6">
      <c r="A5" s="17" t="s">
        <v>82</v>
      </c>
      <c r="B5" s="957"/>
      <c r="C5" s="19">
        <v>140</v>
      </c>
      <c r="D5" s="815">
        <v>72606</v>
      </c>
      <c r="E5" s="221">
        <v>0.28999999999999998</v>
      </c>
      <c r="F5" s="117"/>
    </row>
    <row r="6" spans="1:6">
      <c r="A6" s="17" t="s">
        <v>39</v>
      </c>
      <c r="B6" s="957"/>
      <c r="C6" s="19">
        <v>160</v>
      </c>
      <c r="D6" s="815">
        <v>81798</v>
      </c>
      <c r="E6" s="221">
        <v>0.28999999999999998</v>
      </c>
      <c r="F6" s="117"/>
    </row>
    <row r="7" spans="1:6">
      <c r="A7" s="17"/>
      <c r="B7" s="957"/>
      <c r="C7" s="19">
        <v>180</v>
      </c>
      <c r="D7" s="815">
        <v>90970</v>
      </c>
      <c r="E7" s="221">
        <v>0.28999999999999998</v>
      </c>
      <c r="F7" s="117"/>
    </row>
    <row r="8" spans="1:6" ht="16.5" thickBot="1">
      <c r="A8" s="17"/>
      <c r="B8" s="958"/>
      <c r="C8" s="20">
        <v>200</v>
      </c>
      <c r="D8" s="816">
        <v>99356</v>
      </c>
      <c r="E8" s="221">
        <v>0.28999999999999998</v>
      </c>
      <c r="F8" s="117"/>
    </row>
    <row r="9" spans="1:6" ht="35.25" customHeight="1" thickBot="1">
      <c r="A9" s="118" t="s">
        <v>169</v>
      </c>
      <c r="B9" s="959" t="s">
        <v>36</v>
      </c>
      <c r="C9" s="960"/>
      <c r="D9" s="26"/>
      <c r="E9" s="220"/>
      <c r="F9" s="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10" spans="1:6" ht="15" customHeight="1">
      <c r="A10" s="24"/>
      <c r="B10" s="956" t="s">
        <v>48</v>
      </c>
      <c r="C10" s="162">
        <v>80</v>
      </c>
      <c r="D10" s="814">
        <v>46144</v>
      </c>
      <c r="E10" s="221">
        <v>0.22</v>
      </c>
      <c r="F10" s="117"/>
    </row>
    <row r="11" spans="1:6" ht="15.75" customHeight="1">
      <c r="A11" s="17" t="s">
        <v>80</v>
      </c>
      <c r="B11" s="957"/>
      <c r="C11" s="18">
        <v>90</v>
      </c>
      <c r="D11" s="815">
        <v>50257</v>
      </c>
      <c r="E11" s="221">
        <v>0.22</v>
      </c>
      <c r="F11" s="117"/>
    </row>
    <row r="12" spans="1:6" ht="15.75" customHeight="1">
      <c r="A12" s="17" t="s">
        <v>81</v>
      </c>
      <c r="B12" s="957"/>
      <c r="C12" s="18">
        <v>120</v>
      </c>
      <c r="D12" s="815">
        <v>63066</v>
      </c>
      <c r="E12" s="221">
        <v>0.22</v>
      </c>
      <c r="F12" s="117"/>
    </row>
    <row r="13" spans="1:6">
      <c r="A13" s="17" t="s">
        <v>82</v>
      </c>
      <c r="B13" s="957"/>
      <c r="C13" s="19">
        <v>140</v>
      </c>
      <c r="D13" s="815">
        <v>70058</v>
      </c>
      <c r="E13" s="221">
        <v>0.22</v>
      </c>
      <c r="F13" s="117"/>
    </row>
    <row r="14" spans="1:6">
      <c r="A14" s="17" t="s">
        <v>39</v>
      </c>
      <c r="B14" s="957"/>
      <c r="C14" s="19">
        <v>160</v>
      </c>
      <c r="D14" s="815">
        <v>78307</v>
      </c>
      <c r="E14" s="221">
        <v>0.22</v>
      </c>
      <c r="F14" s="117"/>
    </row>
    <row r="15" spans="1:6">
      <c r="A15" s="17"/>
      <c r="B15" s="957"/>
      <c r="C15" s="19">
        <v>180</v>
      </c>
      <c r="D15" s="815">
        <v>85748</v>
      </c>
      <c r="E15" s="221">
        <v>0.22</v>
      </c>
      <c r="F15" s="117"/>
    </row>
    <row r="16" spans="1:6" ht="16.5" thickBot="1">
      <c r="A16" s="17"/>
      <c r="B16" s="958"/>
      <c r="C16" s="20">
        <v>200</v>
      </c>
      <c r="D16" s="816">
        <v>93936</v>
      </c>
      <c r="E16" s="221">
        <v>0.22</v>
      </c>
      <c r="F16" s="117"/>
    </row>
    <row r="17" spans="1:6" ht="50.25" customHeight="1" thickBot="1">
      <c r="A17" s="118" t="s">
        <v>171</v>
      </c>
      <c r="B17" s="959" t="s">
        <v>36</v>
      </c>
      <c r="C17" s="960"/>
      <c r="D17" s="26"/>
      <c r="E17" s="220"/>
      <c r="F17" s="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18" spans="1:6" ht="15" customHeight="1">
      <c r="A18" s="24"/>
      <c r="B18" s="956" t="s">
        <v>48</v>
      </c>
      <c r="C18" s="162">
        <v>80</v>
      </c>
      <c r="D18" s="814">
        <v>63732</v>
      </c>
      <c r="E18" s="233">
        <v>0.4</v>
      </c>
      <c r="F18" s="117"/>
    </row>
    <row r="19" spans="1:6" ht="15.75" customHeight="1">
      <c r="A19" s="17" t="s">
        <v>80</v>
      </c>
      <c r="B19" s="957"/>
      <c r="C19" s="18">
        <v>90</v>
      </c>
      <c r="D19" s="815">
        <v>70067</v>
      </c>
      <c r="E19" s="233">
        <v>0.4</v>
      </c>
      <c r="F19" s="117"/>
    </row>
    <row r="20" spans="1:6" ht="15.75" customHeight="1">
      <c r="A20" s="17" t="s">
        <v>81</v>
      </c>
      <c r="B20" s="957"/>
      <c r="C20" s="18">
        <v>120</v>
      </c>
      <c r="D20" s="815">
        <v>90038</v>
      </c>
      <c r="E20" s="233">
        <v>0.4</v>
      </c>
      <c r="F20" s="117"/>
    </row>
    <row r="21" spans="1:6">
      <c r="A21" s="17" t="s">
        <v>82</v>
      </c>
      <c r="B21" s="957"/>
      <c r="C21" s="19">
        <v>140</v>
      </c>
      <c r="D21" s="815">
        <v>98569</v>
      </c>
      <c r="E21" s="233">
        <v>0.4</v>
      </c>
      <c r="F21" s="117"/>
    </row>
    <row r="22" spans="1:6">
      <c r="A22" s="17" t="s">
        <v>39</v>
      </c>
      <c r="B22" s="957"/>
      <c r="C22" s="19">
        <v>160</v>
      </c>
      <c r="D22" s="815">
        <v>109957</v>
      </c>
      <c r="E22" s="233">
        <v>0.4</v>
      </c>
      <c r="F22" s="117"/>
    </row>
    <row r="23" spans="1:6">
      <c r="A23" s="17"/>
      <c r="B23" s="957"/>
      <c r="C23" s="19">
        <v>180</v>
      </c>
      <c r="D23" s="815">
        <v>121708</v>
      </c>
      <c r="E23" s="233">
        <v>0.4</v>
      </c>
      <c r="F23" s="117"/>
    </row>
    <row r="24" spans="1:6" ht="16.5" thickBot="1">
      <c r="A24" s="17"/>
      <c r="B24" s="958"/>
      <c r="C24" s="20">
        <v>200</v>
      </c>
      <c r="D24" s="816">
        <v>132251</v>
      </c>
      <c r="E24" s="233">
        <v>0.4</v>
      </c>
      <c r="F24" s="117"/>
    </row>
    <row r="25" spans="1:6" ht="48.75" customHeight="1" thickBot="1">
      <c r="A25" s="118" t="s">
        <v>170</v>
      </c>
      <c r="B25" s="959" t="s">
        <v>36</v>
      </c>
      <c r="C25" s="960"/>
      <c r="D25" s="26"/>
      <c r="E25" s="220"/>
      <c r="F25" s="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26" spans="1:6" ht="15" customHeight="1">
      <c r="A26" s="24"/>
      <c r="B26" s="956" t="s">
        <v>48</v>
      </c>
      <c r="C26" s="162">
        <v>80</v>
      </c>
      <c r="D26" s="814">
        <v>60042</v>
      </c>
      <c r="E26" s="233">
        <v>0.33</v>
      </c>
      <c r="F26" s="117"/>
    </row>
    <row r="27" spans="1:6" ht="15.75" customHeight="1">
      <c r="A27" s="17" t="s">
        <v>80</v>
      </c>
      <c r="B27" s="957"/>
      <c r="C27" s="18">
        <v>90</v>
      </c>
      <c r="D27" s="815">
        <v>65585</v>
      </c>
      <c r="E27" s="233">
        <v>0.33</v>
      </c>
      <c r="F27" s="117"/>
    </row>
    <row r="28" spans="1:6" ht="15.75" customHeight="1">
      <c r="A28" s="17" t="s">
        <v>81</v>
      </c>
      <c r="B28" s="957"/>
      <c r="C28" s="18">
        <v>120</v>
      </c>
      <c r="D28" s="815">
        <v>84128</v>
      </c>
      <c r="E28" s="233">
        <v>0.33</v>
      </c>
      <c r="F28" s="117"/>
    </row>
    <row r="29" spans="1:6">
      <c r="A29" s="17" t="s">
        <v>82</v>
      </c>
      <c r="B29" s="957"/>
      <c r="C29" s="19">
        <v>140</v>
      </c>
      <c r="D29" s="815">
        <v>92178</v>
      </c>
      <c r="E29" s="233">
        <v>0.33</v>
      </c>
      <c r="F29" s="117"/>
    </row>
    <row r="30" spans="1:6">
      <c r="A30" s="17" t="s">
        <v>39</v>
      </c>
      <c r="B30" s="957"/>
      <c r="C30" s="19">
        <v>160</v>
      </c>
      <c r="D30" s="815">
        <v>103563</v>
      </c>
      <c r="E30" s="233">
        <v>0.33</v>
      </c>
      <c r="F30" s="117"/>
    </row>
    <row r="31" spans="1:6">
      <c r="A31" s="17"/>
      <c r="B31" s="957"/>
      <c r="C31" s="19">
        <v>180</v>
      </c>
      <c r="D31" s="815">
        <v>113773</v>
      </c>
      <c r="E31" s="233">
        <v>0.33</v>
      </c>
      <c r="F31" s="117"/>
    </row>
    <row r="32" spans="1:6" ht="16.5" thickBot="1">
      <c r="A32" s="17"/>
      <c r="B32" s="958"/>
      <c r="C32" s="20">
        <v>200</v>
      </c>
      <c r="D32" s="816">
        <v>124830</v>
      </c>
      <c r="E32" s="233">
        <v>0.33</v>
      </c>
      <c r="F32" s="117"/>
    </row>
    <row r="33" spans="1:6" ht="48.75" customHeight="1" thickBot="1">
      <c r="A33" s="118" t="s">
        <v>426</v>
      </c>
      <c r="B33" s="959" t="s">
        <v>36</v>
      </c>
      <c r="C33" s="960"/>
      <c r="D33" s="26"/>
      <c r="E33" s="220"/>
      <c r="F33" s="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34" spans="1:6" ht="15" customHeight="1">
      <c r="A34" s="24"/>
      <c r="B34" s="956" t="s">
        <v>48</v>
      </c>
      <c r="C34" s="162">
        <v>80</v>
      </c>
      <c r="D34" s="814">
        <v>95826</v>
      </c>
      <c r="E34" s="233">
        <v>0.48</v>
      </c>
      <c r="F34" s="117"/>
    </row>
    <row r="35" spans="1:6" ht="15.75" customHeight="1">
      <c r="A35" s="17" t="s">
        <v>80</v>
      </c>
      <c r="B35" s="957"/>
      <c r="C35" s="18">
        <v>90</v>
      </c>
      <c r="D35" s="815">
        <v>98182</v>
      </c>
      <c r="E35" s="233">
        <v>0.48</v>
      </c>
      <c r="F35" s="117"/>
    </row>
    <row r="36" spans="1:6" ht="15.75" customHeight="1">
      <c r="A36" s="17" t="s">
        <v>81</v>
      </c>
      <c r="B36" s="957"/>
      <c r="C36" s="18">
        <v>120</v>
      </c>
      <c r="D36" s="815">
        <v>130488</v>
      </c>
      <c r="E36" s="233">
        <v>0.48</v>
      </c>
      <c r="F36" s="117"/>
    </row>
    <row r="37" spans="1:6">
      <c r="A37" s="17" t="s">
        <v>82</v>
      </c>
      <c r="B37" s="957"/>
      <c r="C37" s="19">
        <v>140</v>
      </c>
      <c r="D37" s="815">
        <v>137900</v>
      </c>
      <c r="E37" s="233">
        <v>0.48</v>
      </c>
      <c r="F37" s="117"/>
    </row>
    <row r="38" spans="1:6">
      <c r="A38" s="17" t="s">
        <v>39</v>
      </c>
      <c r="B38" s="957"/>
      <c r="C38" s="19">
        <v>160</v>
      </c>
      <c r="D38" s="815">
        <v>146272</v>
      </c>
      <c r="E38" s="233">
        <v>0.48</v>
      </c>
      <c r="F38" s="117"/>
    </row>
    <row r="39" spans="1:6">
      <c r="A39" s="17"/>
      <c r="B39" s="957"/>
      <c r="C39" s="19">
        <v>180</v>
      </c>
      <c r="D39" s="815">
        <v>165854</v>
      </c>
      <c r="E39" s="233">
        <v>0.48</v>
      </c>
      <c r="F39" s="117"/>
    </row>
    <row r="40" spans="1:6">
      <c r="A40" s="17"/>
      <c r="B40" s="958"/>
      <c r="C40" s="20">
        <v>200</v>
      </c>
      <c r="D40" s="816">
        <v>176093</v>
      </c>
      <c r="E40" s="233">
        <v>0.48</v>
      </c>
      <c r="F40" s="117"/>
    </row>
  </sheetData>
  <mergeCells count="10">
    <mergeCell ref="B25:C25"/>
    <mergeCell ref="B26:B32"/>
    <mergeCell ref="B33:C33"/>
    <mergeCell ref="B34:B40"/>
    <mergeCell ref="B1:C1"/>
    <mergeCell ref="B2:B8"/>
    <mergeCell ref="B9:C9"/>
    <mergeCell ref="B10:B16"/>
    <mergeCell ref="B17:C17"/>
    <mergeCell ref="B18:B24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25">
    <tabColor rgb="FF00CC99"/>
  </sheetPr>
  <dimension ref="A1:O31"/>
  <sheetViews>
    <sheetView view="pageBreakPreview" zoomScale="70" zoomScaleSheetLayoutView="70" workbookViewId="0">
      <selection activeCell="N15" sqref="N15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06" customWidth="1"/>
    <col min="7" max="7" width="10" style="121" customWidth="1"/>
    <col min="8" max="9" width="18.140625" style="82" customWidth="1"/>
    <col min="10" max="16384" width="9.140625" style="16"/>
  </cols>
  <sheetData>
    <row r="1" spans="1:15" ht="16.5" thickBot="1">
      <c r="A1" s="370" t="str">
        <f>'TREND - Viking (скрутка)'!A1</f>
        <v>c 10.01 по 14.01.2025</v>
      </c>
      <c r="B1" s="58"/>
      <c r="C1" s="58"/>
      <c r="D1" s="58"/>
      <c r="G1" s="59"/>
      <c r="H1" s="81"/>
      <c r="I1" s="903" t="s">
        <v>34</v>
      </c>
      <c r="J1" s="914"/>
      <c r="K1" s="914"/>
      <c r="L1" s="914"/>
    </row>
    <row r="2" spans="1:15" ht="36.75" customHeight="1" thickBot="1">
      <c r="A2" s="940" t="s">
        <v>278</v>
      </c>
      <c r="B2" s="941"/>
      <c r="C2" s="941"/>
      <c r="D2" s="941"/>
      <c r="E2" s="941"/>
      <c r="F2" s="941"/>
      <c r="G2" s="941"/>
      <c r="H2" s="941"/>
      <c r="I2" s="941"/>
    </row>
    <row r="3" spans="1:15" ht="35.25" customHeight="1" thickBot="1">
      <c r="A3" s="283" t="s">
        <v>42</v>
      </c>
      <c r="B3" s="372" t="s">
        <v>35</v>
      </c>
      <c r="C3" s="952" t="s">
        <v>36</v>
      </c>
      <c r="D3" s="953"/>
      <c r="E3" s="386" t="s">
        <v>43</v>
      </c>
      <c r="F3" s="386" t="s">
        <v>43</v>
      </c>
      <c r="G3" s="634" t="s">
        <v>44</v>
      </c>
      <c r="H3" s="376" t="s">
        <v>45</v>
      </c>
      <c r="I3" s="639" t="s">
        <v>37</v>
      </c>
    </row>
    <row r="4" spans="1:15" ht="15" customHeight="1">
      <c r="A4" s="633"/>
      <c r="B4" s="938" t="s">
        <v>180</v>
      </c>
      <c r="C4" s="912" t="s">
        <v>48</v>
      </c>
      <c r="D4" s="429">
        <v>80</v>
      </c>
      <c r="E4" s="265">
        <v>24356</v>
      </c>
      <c r="F4" s="307">
        <f>ROUND(E4*(1+'Wildberries (РРЦ)'!$D$2),0)</f>
        <v>24356</v>
      </c>
      <c r="G4" s="343">
        <v>0.36499999999999999</v>
      </c>
      <c r="H4" s="85">
        <f t="shared" ref="H4:H10" si="0">F4*(1-G4)</f>
        <v>15466.06</v>
      </c>
      <c r="I4" s="1138">
        <v>13359.103199999996</v>
      </c>
      <c r="O4" s="121"/>
    </row>
    <row r="5" spans="1:15" ht="15.75" customHeight="1">
      <c r="A5" s="286" t="s">
        <v>54</v>
      </c>
      <c r="B5" s="938"/>
      <c r="C5" s="928"/>
      <c r="D5" s="431">
        <v>90</v>
      </c>
      <c r="E5" s="799">
        <v>27167</v>
      </c>
      <c r="F5" s="308">
        <f>ROUND(E5*(1+'Wildberries (РРЦ)'!$D$2),0)</f>
        <v>27167</v>
      </c>
      <c r="G5" s="343">
        <v>0.36499999999999999</v>
      </c>
      <c r="H5" s="77">
        <f t="shared" si="0"/>
        <v>17251.045000000002</v>
      </c>
      <c r="I5" s="1126">
        <v>14858.931599999996</v>
      </c>
      <c r="O5" s="121"/>
    </row>
    <row r="6" spans="1:15" ht="15.75" customHeight="1">
      <c r="A6" s="286" t="s">
        <v>50</v>
      </c>
      <c r="B6" s="938"/>
      <c r="C6" s="928"/>
      <c r="D6" s="431">
        <v>120</v>
      </c>
      <c r="E6" s="799">
        <v>34473</v>
      </c>
      <c r="F6" s="308">
        <f>ROUND(E6*(1+'Wildberries (РРЦ)'!$D$2),0)</f>
        <v>34473</v>
      </c>
      <c r="G6" s="343">
        <v>0.36499999999999999</v>
      </c>
      <c r="H6" s="77">
        <f t="shared" si="0"/>
        <v>21890.355</v>
      </c>
      <c r="I6" s="1126">
        <v>18887.482799999998</v>
      </c>
      <c r="O6" s="121"/>
    </row>
    <row r="7" spans="1:15">
      <c r="A7" s="286" t="s">
        <v>51</v>
      </c>
      <c r="B7" s="938"/>
      <c r="C7" s="928"/>
      <c r="D7" s="629">
        <v>140</v>
      </c>
      <c r="E7" s="799">
        <v>37947</v>
      </c>
      <c r="F7" s="308">
        <f>ROUND(E7*(1+'Wildberries (РРЦ)'!$D$2),0)</f>
        <v>37947</v>
      </c>
      <c r="G7" s="343">
        <v>0.36499999999999999</v>
      </c>
      <c r="H7" s="77">
        <f t="shared" si="0"/>
        <v>24096.345000000001</v>
      </c>
      <c r="I7" s="1126">
        <v>20789.945999999996</v>
      </c>
      <c r="O7" s="121"/>
    </row>
    <row r="8" spans="1:15">
      <c r="A8" s="286" t="s">
        <v>52</v>
      </c>
      <c r="B8" s="938"/>
      <c r="C8" s="928"/>
      <c r="D8" s="630">
        <v>160</v>
      </c>
      <c r="E8" s="800">
        <v>42563</v>
      </c>
      <c r="F8" s="309">
        <f>ROUND(E8*(1+'Wildberries (РРЦ)'!$D$2),0)</f>
        <v>42563</v>
      </c>
      <c r="G8" s="554">
        <v>0.36499999999999999</v>
      </c>
      <c r="H8" s="78">
        <f t="shared" si="0"/>
        <v>27027.505000000001</v>
      </c>
      <c r="I8" s="393">
        <v>23352.818399999996</v>
      </c>
      <c r="O8" s="121"/>
    </row>
    <row r="9" spans="1:15">
      <c r="A9" s="286" t="s">
        <v>177</v>
      </c>
      <c r="B9" s="938"/>
      <c r="C9" s="928"/>
      <c r="D9" s="629">
        <v>180</v>
      </c>
      <c r="E9" s="799">
        <v>48217</v>
      </c>
      <c r="F9" s="308">
        <f>ROUND(E9*(1+'Wildberries (РРЦ)'!$D$2),0)</f>
        <v>48217</v>
      </c>
      <c r="G9" s="343">
        <v>0.36499999999999999</v>
      </c>
      <c r="H9" s="77">
        <f t="shared" si="0"/>
        <v>30617.795000000002</v>
      </c>
      <c r="I9" s="1126">
        <v>26438.399999999994</v>
      </c>
      <c r="O9" s="121"/>
    </row>
    <row r="10" spans="1:15" ht="16.5" thickBot="1">
      <c r="A10" s="286"/>
      <c r="B10" s="938"/>
      <c r="C10" s="909"/>
      <c r="D10" s="631">
        <v>200</v>
      </c>
      <c r="E10" s="817">
        <v>51521</v>
      </c>
      <c r="F10" s="315">
        <f>ROUND(E10*(1+'Wildberries (РРЦ)'!$D$2),0)</f>
        <v>51521</v>
      </c>
      <c r="G10" s="345">
        <v>0.36499999999999999</v>
      </c>
      <c r="H10" s="79">
        <f t="shared" si="0"/>
        <v>32715.834999999999</v>
      </c>
      <c r="I10" s="1139">
        <v>28337.558400000002</v>
      </c>
      <c r="O10" s="121"/>
    </row>
    <row r="11" spans="1:15" ht="48" thickBot="1">
      <c r="A11" s="283" t="s">
        <v>53</v>
      </c>
      <c r="B11" s="372" t="s">
        <v>35</v>
      </c>
      <c r="C11" s="952" t="s">
        <v>36</v>
      </c>
      <c r="D11" s="953"/>
      <c r="E11" s="386" t="s">
        <v>43</v>
      </c>
      <c r="F11" s="386" t="s">
        <v>43</v>
      </c>
      <c r="G11" s="634" t="s">
        <v>44</v>
      </c>
      <c r="H11" s="376" t="s">
        <v>45</v>
      </c>
      <c r="I11" s="639" t="s">
        <v>37</v>
      </c>
      <c r="O11" s="121"/>
    </row>
    <row r="12" spans="1:15" ht="15" customHeight="1">
      <c r="A12" s="559"/>
      <c r="B12" s="967" t="s">
        <v>367</v>
      </c>
      <c r="C12" s="912" t="s">
        <v>48</v>
      </c>
      <c r="D12" s="429">
        <v>80</v>
      </c>
      <c r="E12" s="265">
        <v>30030</v>
      </c>
      <c r="F12" s="307">
        <f>ROUND(E12*(1+'Wildberries (РРЦ)'!$D$2),0)</f>
        <v>30030</v>
      </c>
      <c r="G12" s="313">
        <v>0.37</v>
      </c>
      <c r="H12" s="85">
        <f t="shared" ref="H12:H18" si="1">F12*(1-G12)</f>
        <v>18918.900000000001</v>
      </c>
      <c r="I12" s="1138">
        <v>15486.874199999998</v>
      </c>
      <c r="O12" s="121"/>
    </row>
    <row r="13" spans="1:15">
      <c r="A13" s="286" t="s">
        <v>54</v>
      </c>
      <c r="B13" s="968"/>
      <c r="C13" s="928"/>
      <c r="D13" s="431">
        <v>90</v>
      </c>
      <c r="E13" s="799">
        <v>31774</v>
      </c>
      <c r="F13" s="308">
        <f>ROUND(E13*(1+'Wildberries (РРЦ)'!$D$2),0)</f>
        <v>31774</v>
      </c>
      <c r="G13" s="316">
        <v>0.37</v>
      </c>
      <c r="H13" s="77">
        <f t="shared" si="1"/>
        <v>20017.62</v>
      </c>
      <c r="I13" s="1126">
        <v>16400.345399999998</v>
      </c>
      <c r="O13" s="121"/>
    </row>
    <row r="14" spans="1:15">
      <c r="A14" s="286" t="s">
        <v>50</v>
      </c>
      <c r="B14" s="968"/>
      <c r="C14" s="928"/>
      <c r="D14" s="431">
        <v>120</v>
      </c>
      <c r="E14" s="799">
        <v>41131</v>
      </c>
      <c r="F14" s="308">
        <f>ROUND(E14*(1+'Wildberries (РРЦ)'!$D$2),0)</f>
        <v>41131</v>
      </c>
      <c r="G14" s="316">
        <v>0.37</v>
      </c>
      <c r="H14" s="77">
        <f t="shared" si="1"/>
        <v>25912.53</v>
      </c>
      <c r="I14" s="1126">
        <v>21300.629399999998</v>
      </c>
      <c r="O14" s="121"/>
    </row>
    <row r="15" spans="1:15">
      <c r="A15" s="286" t="s">
        <v>51</v>
      </c>
      <c r="B15" s="968"/>
      <c r="C15" s="928"/>
      <c r="D15" s="629">
        <v>140</v>
      </c>
      <c r="E15" s="799">
        <v>47361</v>
      </c>
      <c r="F15" s="308">
        <f>ROUND(E15*(1+'Wildberries (РРЦ)'!$D$2),0)</f>
        <v>47361</v>
      </c>
      <c r="G15" s="316">
        <v>0.37</v>
      </c>
      <c r="H15" s="77">
        <f t="shared" si="1"/>
        <v>29837.43</v>
      </c>
      <c r="I15" s="1126">
        <v>24588.813599999998</v>
      </c>
      <c r="O15" s="121"/>
    </row>
    <row r="16" spans="1:15">
      <c r="A16" s="286" t="s">
        <v>52</v>
      </c>
      <c r="B16" s="968"/>
      <c r="C16" s="928"/>
      <c r="D16" s="630">
        <v>160</v>
      </c>
      <c r="E16" s="800">
        <v>52739</v>
      </c>
      <c r="F16" s="309">
        <f>ROUND(E16*(1+'Wildberries (РРЦ)'!$D$2),0)</f>
        <v>52739</v>
      </c>
      <c r="G16" s="325">
        <v>0.37</v>
      </c>
      <c r="H16" s="78">
        <f t="shared" si="1"/>
        <v>33225.57</v>
      </c>
      <c r="I16" s="393">
        <v>27296.974799999996</v>
      </c>
      <c r="O16" s="121"/>
    </row>
    <row r="17" spans="1:15">
      <c r="A17" s="286" t="s">
        <v>178</v>
      </c>
      <c r="B17" s="968"/>
      <c r="C17" s="928"/>
      <c r="D17" s="629">
        <v>180</v>
      </c>
      <c r="E17" s="799">
        <v>57444</v>
      </c>
      <c r="F17" s="308">
        <f>ROUND(E17*(1+'Wildberries (РРЦ)'!$D$2),0)</f>
        <v>57444</v>
      </c>
      <c r="G17" s="316">
        <v>0.37</v>
      </c>
      <c r="H17" s="77">
        <f t="shared" si="1"/>
        <v>36189.72</v>
      </c>
      <c r="I17" s="1126">
        <v>29812.14179999999</v>
      </c>
      <c r="O17" s="121"/>
    </row>
    <row r="18" spans="1:15" ht="16.5" thickBot="1">
      <c r="A18" s="212"/>
      <c r="B18" s="969"/>
      <c r="C18" s="929"/>
      <c r="D18" s="632">
        <v>200</v>
      </c>
      <c r="E18" s="267">
        <v>62458</v>
      </c>
      <c r="F18" s="310">
        <f>ROUND(E18*(1+'Wildberries (РРЦ)'!$D$2),0)</f>
        <v>62458</v>
      </c>
      <c r="G18" s="347">
        <v>0.37</v>
      </c>
      <c r="H18" s="80">
        <f t="shared" si="1"/>
        <v>39348.54</v>
      </c>
      <c r="I18" s="1127">
        <v>32336.672399999992</v>
      </c>
      <c r="O18" s="121"/>
    </row>
    <row r="19" spans="1:15" ht="48" thickBot="1">
      <c r="A19" s="283" t="s">
        <v>55</v>
      </c>
      <c r="B19" s="372" t="s">
        <v>35</v>
      </c>
      <c r="C19" s="952" t="s">
        <v>36</v>
      </c>
      <c r="D19" s="953"/>
      <c r="E19" s="386" t="s">
        <v>43</v>
      </c>
      <c r="F19" s="386" t="s">
        <v>43</v>
      </c>
      <c r="G19" s="634" t="s">
        <v>44</v>
      </c>
      <c r="H19" s="376" t="s">
        <v>45</v>
      </c>
      <c r="I19" s="639" t="s">
        <v>37</v>
      </c>
      <c r="O19" s="121"/>
    </row>
    <row r="20" spans="1:15" ht="18" customHeight="1">
      <c r="A20" s="213"/>
      <c r="B20" s="963" t="s">
        <v>368</v>
      </c>
      <c r="C20" s="927" t="s">
        <v>48</v>
      </c>
      <c r="D20" s="638">
        <v>80</v>
      </c>
      <c r="E20" s="801">
        <v>45535</v>
      </c>
      <c r="F20" s="311">
        <f>ROUND(E20*(1+'Wildberries (РРЦ)'!$D$2),0)</f>
        <v>45535</v>
      </c>
      <c r="G20" s="641">
        <v>0.65500000000000003</v>
      </c>
      <c r="H20" s="150">
        <f t="shared" ref="H20:H26" si="2">F20*(1-G20)</f>
        <v>15709.574999999999</v>
      </c>
      <c r="I20" s="1140">
        <v>14896.1106</v>
      </c>
      <c r="O20" s="121"/>
    </row>
    <row r="21" spans="1:15" ht="18" customHeight="1">
      <c r="A21" s="559" t="s">
        <v>57</v>
      </c>
      <c r="B21" s="938"/>
      <c r="C21" s="928"/>
      <c r="D21" s="431">
        <v>90</v>
      </c>
      <c r="E21" s="799">
        <v>48970</v>
      </c>
      <c r="F21" s="308">
        <f>ROUND(E21*(1+'Wildberries (РРЦ)'!$D$2),0)</f>
        <v>48970</v>
      </c>
      <c r="G21" s="346">
        <v>0.65500000000000003</v>
      </c>
      <c r="H21" s="77">
        <f t="shared" si="2"/>
        <v>16894.649999999998</v>
      </c>
      <c r="I21" s="1126">
        <v>15993.0288</v>
      </c>
      <c r="O21" s="121"/>
    </row>
    <row r="22" spans="1:15" ht="18" customHeight="1">
      <c r="A22" s="559" t="s">
        <v>50</v>
      </c>
      <c r="B22" s="938"/>
      <c r="C22" s="928"/>
      <c r="D22" s="431">
        <v>120</v>
      </c>
      <c r="E22" s="799">
        <v>63820</v>
      </c>
      <c r="F22" s="308">
        <f>ROUND(E22*(1+'Wildberries (РРЦ)'!$D$2),0)</f>
        <v>63820</v>
      </c>
      <c r="G22" s="346">
        <v>0.65500000000000003</v>
      </c>
      <c r="H22" s="77">
        <f t="shared" si="2"/>
        <v>22017.899999999998</v>
      </c>
      <c r="I22" s="1126">
        <v>20856.868199999997</v>
      </c>
      <c r="O22" s="121"/>
    </row>
    <row r="23" spans="1:15" ht="18" customHeight="1">
      <c r="A23" s="559" t="s">
        <v>51</v>
      </c>
      <c r="B23" s="938"/>
      <c r="C23" s="928"/>
      <c r="D23" s="629">
        <v>140</v>
      </c>
      <c r="E23" s="799">
        <v>71478</v>
      </c>
      <c r="F23" s="308">
        <f>ROUND(E23*(1+'Wildberries (РРЦ)'!$D$2),0)</f>
        <v>71478</v>
      </c>
      <c r="G23" s="346">
        <v>0.65500000000000003</v>
      </c>
      <c r="H23" s="77">
        <f t="shared" si="2"/>
        <v>24659.91</v>
      </c>
      <c r="I23" s="1126">
        <v>23385.177899999999</v>
      </c>
      <c r="O23" s="121"/>
    </row>
    <row r="24" spans="1:15" ht="18" customHeight="1">
      <c r="A24" s="559" t="s">
        <v>52</v>
      </c>
      <c r="B24" s="938"/>
      <c r="C24" s="928"/>
      <c r="D24" s="630">
        <v>160</v>
      </c>
      <c r="E24" s="800">
        <v>85486</v>
      </c>
      <c r="F24" s="309">
        <f>ROUND(E24*(1+'Wildberries (РРЦ)'!$D$2),0)</f>
        <v>85486</v>
      </c>
      <c r="G24" s="555">
        <v>0.65500000000000003</v>
      </c>
      <c r="H24" s="78">
        <f t="shared" si="2"/>
        <v>29492.67</v>
      </c>
      <c r="I24" s="393">
        <v>27927.717299999997</v>
      </c>
      <c r="O24" s="121"/>
    </row>
    <row r="25" spans="1:15" ht="18" customHeight="1">
      <c r="A25" s="559" t="s">
        <v>177</v>
      </c>
      <c r="B25" s="938"/>
      <c r="C25" s="928"/>
      <c r="D25" s="629">
        <v>180</v>
      </c>
      <c r="E25" s="799">
        <v>89055</v>
      </c>
      <c r="F25" s="308">
        <f>ROUND(E25*(1+'Wildberries (РРЦ)'!$D$2),0)</f>
        <v>89055</v>
      </c>
      <c r="G25" s="346">
        <v>0.65500000000000003</v>
      </c>
      <c r="H25" s="77">
        <f t="shared" si="2"/>
        <v>30723.974999999999</v>
      </c>
      <c r="I25" s="1126">
        <v>29146.408200000002</v>
      </c>
      <c r="O25" s="121"/>
    </row>
    <row r="26" spans="1:15" ht="18" customHeight="1" thickBot="1">
      <c r="A26" s="560"/>
      <c r="B26" s="939"/>
      <c r="C26" s="929"/>
      <c r="D26" s="632">
        <v>200</v>
      </c>
      <c r="E26" s="267">
        <v>96712</v>
      </c>
      <c r="F26" s="310">
        <f>ROUND(E26*(1+'Wildberries (РРЦ)'!$D$2),0)</f>
        <v>96712</v>
      </c>
      <c r="G26" s="643">
        <v>0.65500000000000003</v>
      </c>
      <c r="H26" s="80">
        <f t="shared" si="2"/>
        <v>33365.64</v>
      </c>
      <c r="I26" s="1127">
        <v>31660.580699999999</v>
      </c>
      <c r="O26" s="121"/>
    </row>
    <row r="27" spans="1:15">
      <c r="A27" s="58"/>
      <c r="B27" s="58"/>
      <c r="C27" s="58"/>
      <c r="D27" s="58"/>
      <c r="G27" s="59"/>
      <c r="H27" s="81"/>
      <c r="I27" s="81"/>
    </row>
    <row r="28" spans="1:15">
      <c r="A28" s="304" t="str">
        <f>Контакты!$B$10</f>
        <v>почта для приёма заказов</v>
      </c>
      <c r="B28" s="123" t="str">
        <f>Контакты!$C$10</f>
        <v>хххх@ххх.ru</v>
      </c>
      <c r="C28" s="62"/>
      <c r="D28" s="62"/>
      <c r="E28" s="207"/>
      <c r="F28" s="312"/>
      <c r="G28" s="65"/>
      <c r="H28" s="86"/>
      <c r="I28" s="86"/>
    </row>
    <row r="29" spans="1:15">
      <c r="A29" s="304" t="str">
        <f>Контакты!$B$12</f>
        <v>номер телефона службы сервиса</v>
      </c>
      <c r="B29" s="123">
        <f>Контакты!$C$12</f>
        <v>8800</v>
      </c>
      <c r="C29" s="62"/>
      <c r="D29" s="62"/>
      <c r="E29" s="207"/>
      <c r="F29" s="312"/>
      <c r="G29" s="65"/>
      <c r="H29" s="86"/>
      <c r="I29" s="86"/>
    </row>
    <row r="30" spans="1:15">
      <c r="A30" s="62"/>
      <c r="B30" s="62"/>
      <c r="C30" s="62"/>
      <c r="D30" s="62"/>
      <c r="E30" s="207"/>
      <c r="F30" s="312"/>
      <c r="G30" s="65"/>
      <c r="H30" s="86"/>
      <c r="I30" s="86"/>
    </row>
    <row r="31" spans="1:15">
      <c r="A31" s="61"/>
      <c r="B31" s="61"/>
      <c r="C31" s="61"/>
      <c r="D31" s="61"/>
      <c r="E31" s="207"/>
      <c r="F31" s="312"/>
      <c r="G31" s="63"/>
      <c r="H31" s="89"/>
      <c r="I31" s="89"/>
    </row>
  </sheetData>
  <mergeCells count="11">
    <mergeCell ref="C11:D11"/>
    <mergeCell ref="B12:B18"/>
    <mergeCell ref="C12:C18"/>
    <mergeCell ref="C19:D19"/>
    <mergeCell ref="B20:B26"/>
    <mergeCell ref="C20:C26"/>
    <mergeCell ref="J1:L1"/>
    <mergeCell ref="C3:D3"/>
    <mergeCell ref="B4:B10"/>
    <mergeCell ref="C4:C10"/>
    <mergeCell ref="A2:I2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  <rowBreaks count="1" manualBreakCount="1">
    <brk id="30" max="9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3">
    <tabColor theme="1"/>
  </sheetPr>
  <dimension ref="A1:F25"/>
  <sheetViews>
    <sheetView workbookViewId="0">
      <selection activeCell="C19" sqref="C19:C25"/>
    </sheetView>
  </sheetViews>
  <sheetFormatPr defaultColWidth="9.140625" defaultRowHeight="15"/>
  <cols>
    <col min="1" max="1" width="5.28515625" style="76" customWidth="1"/>
    <col min="2" max="2" width="7.85546875" style="76" customWidth="1"/>
    <col min="3" max="3" width="14.42578125" style="30" customWidth="1"/>
    <col min="4" max="4" width="12.42578125" style="235" customWidth="1"/>
    <col min="5" max="5" width="11.140625" style="76" customWidth="1"/>
    <col min="6" max="16384" width="9.140625" style="76"/>
  </cols>
  <sheetData>
    <row r="1" spans="1:6" ht="24" thickBot="1">
      <c r="A1" s="948" t="s">
        <v>58</v>
      </c>
      <c r="B1" s="948" t="s">
        <v>59</v>
      </c>
      <c r="C1" s="950" t="s">
        <v>60</v>
      </c>
      <c r="D1" s="951"/>
      <c r="E1" s="84">
        <f>IF(AND('Категория(опт)'!$B$1="A+"),47%,IF(AND('Категория(опт)'!$B$1="A"),41.5%,IF(AND('Категория(опт)'!$B$1="B"),37%,IF(AND('Категория(опт)'!$B$1="C"),32%,""))))</f>
        <v>0.32</v>
      </c>
      <c r="F1" s="90"/>
    </row>
    <row r="2" spans="1:6" ht="26.25" thickBot="1">
      <c r="A2" s="949"/>
      <c r="B2" s="949"/>
      <c r="C2" s="29" t="s">
        <v>61</v>
      </c>
      <c r="D2" s="234" t="s">
        <v>62</v>
      </c>
      <c r="E2" s="96"/>
      <c r="F2" s="90"/>
    </row>
    <row r="3" spans="1:6">
      <c r="A3" s="945" t="s">
        <v>63</v>
      </c>
      <c r="B3" s="4">
        <v>80</v>
      </c>
      <c r="C3" s="818">
        <v>24254</v>
      </c>
      <c r="D3" s="179">
        <v>0.28000000000000003</v>
      </c>
      <c r="E3" s="100">
        <v>0</v>
      </c>
      <c r="F3" s="90"/>
    </row>
    <row r="4" spans="1:6">
      <c r="A4" s="946"/>
      <c r="B4" s="1">
        <v>90</v>
      </c>
      <c r="C4" s="819">
        <v>26977</v>
      </c>
      <c r="D4" s="179">
        <v>0.28000000000000003</v>
      </c>
      <c r="E4" s="100">
        <v>0</v>
      </c>
      <c r="F4" s="90"/>
    </row>
    <row r="5" spans="1:6">
      <c r="A5" s="946"/>
      <c r="B5" s="1">
        <v>120</v>
      </c>
      <c r="C5" s="819">
        <v>34291</v>
      </c>
      <c r="D5" s="179">
        <v>0.28000000000000003</v>
      </c>
      <c r="E5" s="100">
        <v>0</v>
      </c>
      <c r="F5" s="90"/>
    </row>
    <row r="6" spans="1:6">
      <c r="A6" s="946"/>
      <c r="B6" s="1">
        <v>140</v>
      </c>
      <c r="C6" s="819">
        <v>37745</v>
      </c>
      <c r="D6" s="179">
        <v>0.28000000000000003</v>
      </c>
      <c r="E6" s="100">
        <v>0</v>
      </c>
      <c r="F6" s="90"/>
    </row>
    <row r="7" spans="1:6">
      <c r="A7" s="946"/>
      <c r="B7" s="3">
        <v>160</v>
      </c>
      <c r="C7" s="820">
        <v>42398</v>
      </c>
      <c r="D7" s="179">
        <v>0.28000000000000003</v>
      </c>
      <c r="E7" s="100">
        <v>0</v>
      </c>
      <c r="F7" s="90"/>
    </row>
    <row r="8" spans="1:6">
      <c r="A8" s="946"/>
      <c r="B8" s="1">
        <v>180</v>
      </c>
      <c r="C8" s="819">
        <v>48000</v>
      </c>
      <c r="D8" s="179">
        <v>0.28000000000000003</v>
      </c>
      <c r="E8" s="100">
        <v>0</v>
      </c>
      <c r="F8" s="90"/>
    </row>
    <row r="9" spans="1:6" ht="15.75" thickBot="1">
      <c r="A9" s="947"/>
      <c r="B9" s="2">
        <v>200</v>
      </c>
      <c r="C9" s="821">
        <v>51448</v>
      </c>
      <c r="D9" s="179">
        <v>0.28000000000000003</v>
      </c>
      <c r="E9" s="100">
        <v>0</v>
      </c>
      <c r="F9" s="90"/>
    </row>
    <row r="10" spans="1:6" ht="15.75" thickBot="1">
      <c r="A10" s="90"/>
      <c r="B10" s="90"/>
      <c r="C10" s="972" t="s">
        <v>64</v>
      </c>
      <c r="D10" s="973"/>
      <c r="E10" s="100">
        <v>0</v>
      </c>
      <c r="F10" s="90"/>
    </row>
    <row r="11" spans="1:6">
      <c r="A11" s="945" t="s">
        <v>63</v>
      </c>
      <c r="B11" s="4">
        <v>80</v>
      </c>
      <c r="C11" s="818">
        <v>29771</v>
      </c>
      <c r="D11" s="172">
        <v>0.32</v>
      </c>
      <c r="E11" s="100">
        <v>0</v>
      </c>
      <c r="F11" s="90"/>
    </row>
    <row r="12" spans="1:6">
      <c r="A12" s="946"/>
      <c r="B12" s="1">
        <v>90</v>
      </c>
      <c r="C12" s="819">
        <v>31527</v>
      </c>
      <c r="D12" s="172">
        <v>0.32</v>
      </c>
      <c r="E12" s="100">
        <v>0</v>
      </c>
      <c r="F12" s="90"/>
    </row>
    <row r="13" spans="1:6">
      <c r="A13" s="946"/>
      <c r="B13" s="1">
        <v>120</v>
      </c>
      <c r="C13" s="819">
        <v>40947</v>
      </c>
      <c r="D13" s="172">
        <v>0.32</v>
      </c>
      <c r="E13" s="100">
        <v>0</v>
      </c>
      <c r="F13" s="90"/>
    </row>
    <row r="14" spans="1:6">
      <c r="A14" s="946"/>
      <c r="B14" s="1">
        <v>140</v>
      </c>
      <c r="C14" s="819">
        <v>47268</v>
      </c>
      <c r="D14" s="172">
        <v>0.32</v>
      </c>
      <c r="E14" s="100">
        <v>0</v>
      </c>
      <c r="F14" s="90"/>
    </row>
    <row r="15" spans="1:6">
      <c r="A15" s="946"/>
      <c r="B15" s="3">
        <v>160</v>
      </c>
      <c r="C15" s="820">
        <v>52474</v>
      </c>
      <c r="D15" s="172">
        <v>0.32</v>
      </c>
      <c r="E15" s="100">
        <v>0</v>
      </c>
      <c r="F15" s="90"/>
    </row>
    <row r="16" spans="1:6">
      <c r="A16" s="946"/>
      <c r="B16" s="1">
        <v>180</v>
      </c>
      <c r="C16" s="819">
        <v>57309</v>
      </c>
      <c r="D16" s="172">
        <v>0.32</v>
      </c>
      <c r="E16" s="100">
        <v>0</v>
      </c>
      <c r="F16" s="90"/>
    </row>
    <row r="17" spans="1:6" ht="15.75" thickBot="1">
      <c r="A17" s="947"/>
      <c r="B17" s="2">
        <v>200</v>
      </c>
      <c r="C17" s="821">
        <v>62162</v>
      </c>
      <c r="D17" s="172">
        <v>0.32</v>
      </c>
      <c r="E17" s="100">
        <v>0</v>
      </c>
      <c r="F17" s="90"/>
    </row>
    <row r="18" spans="1:6" ht="15.75" thickBot="1">
      <c r="A18" s="90"/>
      <c r="B18" s="90"/>
      <c r="C18" s="970" t="s">
        <v>65</v>
      </c>
      <c r="D18" s="971"/>
      <c r="E18" s="100">
        <v>0</v>
      </c>
      <c r="F18" s="90"/>
    </row>
    <row r="19" spans="1:6">
      <c r="A19" s="945" t="s">
        <v>63</v>
      </c>
      <c r="B19" s="4">
        <v>80</v>
      </c>
      <c r="C19" s="818">
        <v>46362</v>
      </c>
      <c r="D19" s="179">
        <v>0.57999999999999996</v>
      </c>
      <c r="E19" s="100">
        <v>0</v>
      </c>
      <c r="F19" s="90"/>
    </row>
    <row r="20" spans="1:6">
      <c r="A20" s="946"/>
      <c r="B20" s="1">
        <v>90</v>
      </c>
      <c r="C20" s="819">
        <v>49776</v>
      </c>
      <c r="D20" s="179">
        <v>0.57999999999999996</v>
      </c>
      <c r="E20" s="100">
        <v>0</v>
      </c>
      <c r="F20" s="90"/>
    </row>
    <row r="21" spans="1:6">
      <c r="A21" s="946"/>
      <c r="B21" s="1">
        <v>120</v>
      </c>
      <c r="C21" s="819">
        <v>64914</v>
      </c>
      <c r="D21" s="179">
        <v>0.57999999999999996</v>
      </c>
      <c r="E21" s="100">
        <v>0</v>
      </c>
      <c r="F21" s="90"/>
    </row>
    <row r="22" spans="1:6">
      <c r="A22" s="946"/>
      <c r="B22" s="1">
        <v>140</v>
      </c>
      <c r="C22" s="819">
        <v>72783</v>
      </c>
      <c r="D22" s="179">
        <v>0.57999999999999996</v>
      </c>
      <c r="E22" s="100">
        <v>0</v>
      </c>
      <c r="F22" s="90"/>
    </row>
    <row r="23" spans="1:6">
      <c r="A23" s="946"/>
      <c r="B23" s="3">
        <v>160</v>
      </c>
      <c r="C23" s="820">
        <v>86921</v>
      </c>
      <c r="D23" s="179">
        <v>0.57999999999999996</v>
      </c>
      <c r="E23" s="100">
        <v>0</v>
      </c>
      <c r="F23" s="90"/>
    </row>
    <row r="24" spans="1:6">
      <c r="A24" s="946"/>
      <c r="B24" s="1">
        <v>180</v>
      </c>
      <c r="C24" s="819">
        <v>90714</v>
      </c>
      <c r="D24" s="179">
        <v>0.57999999999999996</v>
      </c>
      <c r="E24" s="100">
        <v>0</v>
      </c>
      <c r="F24" s="90"/>
    </row>
    <row r="25" spans="1:6" ht="15.75" thickBot="1">
      <c r="A25" s="947"/>
      <c r="B25" s="2">
        <v>200</v>
      </c>
      <c r="C25" s="821">
        <v>98539</v>
      </c>
      <c r="D25" s="179">
        <v>0.57999999999999996</v>
      </c>
      <c r="E25" s="100">
        <v>0</v>
      </c>
      <c r="F25" s="90"/>
    </row>
  </sheetData>
  <mergeCells count="8">
    <mergeCell ref="A11:A17"/>
    <mergeCell ref="C18:D18"/>
    <mergeCell ref="A19:A25"/>
    <mergeCell ref="A1:A2"/>
    <mergeCell ref="B1:B2"/>
    <mergeCell ref="C1:D1"/>
    <mergeCell ref="A3:A9"/>
    <mergeCell ref="C10:D1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28">
    <tabColor rgb="FFFF9966"/>
  </sheetPr>
  <dimension ref="A1:L31"/>
  <sheetViews>
    <sheetView view="pageBreakPreview" zoomScale="70" zoomScaleSheetLayoutView="70" workbookViewId="0">
      <selection activeCell="O24" sqref="O24"/>
    </sheetView>
  </sheetViews>
  <sheetFormatPr defaultColWidth="9.140625" defaultRowHeight="15.75"/>
  <cols>
    <col min="1" max="1" width="37.2851562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06" customWidth="1"/>
    <col min="7" max="7" width="10" style="152" customWidth="1"/>
    <col min="8" max="9" width="18.140625" style="82" customWidth="1"/>
    <col min="10" max="16384" width="9.140625" style="6"/>
  </cols>
  <sheetData>
    <row r="1" spans="1:12" ht="19.5" thickBot="1">
      <c r="A1" s="370" t="str">
        <f>'TREND - Viking (скрутка)'!A1</f>
        <v>c 10.01 по 14.01.2025</v>
      </c>
      <c r="B1" s="58"/>
      <c r="C1" s="58"/>
      <c r="D1" s="58"/>
      <c r="G1" s="88"/>
      <c r="H1" s="81"/>
      <c r="I1" s="904" t="s">
        <v>34</v>
      </c>
      <c r="J1" s="942"/>
      <c r="K1" s="942"/>
      <c r="L1" s="942"/>
    </row>
    <row r="2" spans="1:12" ht="29.25" customHeight="1" thickBot="1">
      <c r="A2" s="940" t="s">
        <v>279</v>
      </c>
      <c r="B2" s="941"/>
      <c r="C2" s="941"/>
      <c r="D2" s="941"/>
      <c r="E2" s="941"/>
      <c r="F2" s="941"/>
      <c r="G2" s="941"/>
      <c r="H2" s="941"/>
      <c r="I2" s="941"/>
    </row>
    <row r="3" spans="1:12" ht="35.25" customHeight="1" thickBot="1">
      <c r="A3" s="283" t="s">
        <v>71</v>
      </c>
      <c r="B3" s="372" t="s">
        <v>35</v>
      </c>
      <c r="C3" s="952" t="s">
        <v>36</v>
      </c>
      <c r="D3" s="953"/>
      <c r="E3" s="627" t="s">
        <v>43</v>
      </c>
      <c r="F3" s="627" t="s">
        <v>43</v>
      </c>
      <c r="G3" s="637" t="s">
        <v>44</v>
      </c>
      <c r="H3" s="376" t="s">
        <v>45</v>
      </c>
      <c r="I3" s="639" t="s">
        <v>37</v>
      </c>
    </row>
    <row r="4" spans="1:12" ht="15" customHeight="1">
      <c r="A4" s="640"/>
      <c r="B4" s="938" t="s">
        <v>365</v>
      </c>
      <c r="C4" s="974" t="s">
        <v>48</v>
      </c>
      <c r="D4" s="429">
        <v>80</v>
      </c>
      <c r="E4" s="265">
        <v>50168</v>
      </c>
      <c r="F4" s="307">
        <f>ROUND(E4*(1+'Wildberries (РРЦ)'!$D$2),0)</f>
        <v>50168</v>
      </c>
      <c r="G4" s="313">
        <v>0.6</v>
      </c>
      <c r="H4" s="85">
        <f t="shared" ref="H4:H11" si="0">F4*(1-G4)</f>
        <v>20067.2</v>
      </c>
      <c r="I4" s="1138">
        <v>13759.698959999998</v>
      </c>
    </row>
    <row r="5" spans="1:12" ht="15.75" customHeight="1">
      <c r="A5" s="72" t="s">
        <v>56</v>
      </c>
      <c r="B5" s="938"/>
      <c r="C5" s="975"/>
      <c r="D5" s="431">
        <v>90</v>
      </c>
      <c r="E5" s="799">
        <v>53793</v>
      </c>
      <c r="F5" s="308">
        <f>ROUND(E5*(1+'Wildberries (РРЦ)'!$D$2),0)</f>
        <v>53793</v>
      </c>
      <c r="G5" s="313">
        <v>0.6</v>
      </c>
      <c r="H5" s="77">
        <f t="shared" si="0"/>
        <v>21517.200000000001</v>
      </c>
      <c r="I5" s="1126">
        <v>14777.700210000003</v>
      </c>
    </row>
    <row r="6" spans="1:12" ht="15.75" customHeight="1">
      <c r="A6" s="72" t="s">
        <v>72</v>
      </c>
      <c r="B6" s="938"/>
      <c r="C6" s="975"/>
      <c r="D6" s="431">
        <v>120</v>
      </c>
      <c r="E6" s="799">
        <v>68889</v>
      </c>
      <c r="F6" s="308">
        <f>ROUND(E6*(1+'Wildberries (РРЦ)'!$D$2),0)</f>
        <v>68889</v>
      </c>
      <c r="G6" s="313">
        <v>0.6</v>
      </c>
      <c r="H6" s="77">
        <f t="shared" si="0"/>
        <v>27555.600000000002</v>
      </c>
      <c r="I6" s="1126">
        <v>18934.035119999997</v>
      </c>
    </row>
    <row r="7" spans="1:12">
      <c r="A7" s="72" t="s">
        <v>38</v>
      </c>
      <c r="B7" s="938"/>
      <c r="C7" s="975"/>
      <c r="D7" s="629">
        <v>140</v>
      </c>
      <c r="E7" s="799">
        <v>77037</v>
      </c>
      <c r="F7" s="308">
        <f>ROUND(E7*(1+'Wildberries (РРЦ)'!$D$2),0)</f>
        <v>77037</v>
      </c>
      <c r="G7" s="313">
        <v>0.6</v>
      </c>
      <c r="H7" s="77">
        <f t="shared" si="0"/>
        <v>30814.800000000003</v>
      </c>
      <c r="I7" s="1126">
        <v>21197.544479999997</v>
      </c>
    </row>
    <row r="8" spans="1:12">
      <c r="A8" s="72" t="s">
        <v>39</v>
      </c>
      <c r="B8" s="938"/>
      <c r="C8" s="975"/>
      <c r="D8" s="630">
        <v>160</v>
      </c>
      <c r="E8" s="800">
        <v>95078</v>
      </c>
      <c r="F8" s="309">
        <f>ROUND(E8*(1+'Wildberries (РРЦ)'!$D$2),0)</f>
        <v>95078</v>
      </c>
      <c r="G8" s="314">
        <v>0.6</v>
      </c>
      <c r="H8" s="78">
        <f t="shared" si="0"/>
        <v>38031.200000000004</v>
      </c>
      <c r="I8" s="393">
        <v>26232.644339999999</v>
      </c>
    </row>
    <row r="9" spans="1:12">
      <c r="A9" s="72" t="s">
        <v>70</v>
      </c>
      <c r="B9" s="938"/>
      <c r="C9" s="975"/>
      <c r="D9" s="629">
        <v>180</v>
      </c>
      <c r="E9" s="799">
        <v>98756</v>
      </c>
      <c r="F9" s="308">
        <f>ROUND(E9*(1+'Wildberries (РРЦ)'!$D$2),0)</f>
        <v>98756</v>
      </c>
      <c r="G9" s="313">
        <v>0.6</v>
      </c>
      <c r="H9" s="77">
        <f t="shared" si="0"/>
        <v>39502.400000000001</v>
      </c>
      <c r="I9" s="1126">
        <v>27136.892159999999</v>
      </c>
    </row>
    <row r="10" spans="1:12">
      <c r="A10" s="72" t="s">
        <v>177</v>
      </c>
      <c r="B10" s="938"/>
      <c r="C10" s="976"/>
      <c r="D10" s="631">
        <v>200</v>
      </c>
      <c r="E10" s="817">
        <v>102734</v>
      </c>
      <c r="F10" s="315">
        <f>ROUND(E10*(1+'Wildberries (РРЦ)'!$D$2),0)</f>
        <v>102734</v>
      </c>
      <c r="G10" s="348">
        <v>0.6</v>
      </c>
      <c r="H10" s="79">
        <f t="shared" si="0"/>
        <v>41093.600000000006</v>
      </c>
      <c r="I10" s="1139">
        <v>28263.129930000003</v>
      </c>
    </row>
    <row r="11" spans="1:12" ht="16.5" thickBot="1">
      <c r="A11" s="72"/>
      <c r="B11" s="938"/>
      <c r="C11" s="977" t="s">
        <v>262</v>
      </c>
      <c r="D11" s="978"/>
      <c r="E11" s="826">
        <v>117384</v>
      </c>
      <c r="F11" s="315">
        <f>ROUND(E11*(1+'Wildberries (РРЦ)'!$D$2),0)</f>
        <v>117384</v>
      </c>
      <c r="G11" s="348">
        <v>0.6</v>
      </c>
      <c r="H11" s="79">
        <f t="shared" si="0"/>
        <v>46953.600000000006</v>
      </c>
      <c r="I11" s="1139">
        <v>32266.567620000002</v>
      </c>
    </row>
    <row r="12" spans="1:12" ht="35.25" customHeight="1" thickBot="1">
      <c r="A12" s="283" t="s">
        <v>73</v>
      </c>
      <c r="B12" s="372" t="s">
        <v>35</v>
      </c>
      <c r="C12" s="952" t="s">
        <v>36</v>
      </c>
      <c r="D12" s="953"/>
      <c r="E12" s="627" t="s">
        <v>43</v>
      </c>
      <c r="F12" s="627" t="s">
        <v>43</v>
      </c>
      <c r="G12" s="637" t="s">
        <v>44</v>
      </c>
      <c r="H12" s="376" t="s">
        <v>45</v>
      </c>
      <c r="I12" s="639" t="s">
        <v>37</v>
      </c>
    </row>
    <row r="13" spans="1:12" ht="15" customHeight="1">
      <c r="A13" s="371"/>
      <c r="B13" s="938" t="s">
        <v>407</v>
      </c>
      <c r="C13" s="912" t="s">
        <v>48</v>
      </c>
      <c r="D13" s="429">
        <v>80</v>
      </c>
      <c r="E13" s="265">
        <v>58525</v>
      </c>
      <c r="F13" s="307">
        <f>ROUND(E13*(1+'Wildberries (РРЦ)'!$D$2),0)</f>
        <v>58525</v>
      </c>
      <c r="G13" s="313">
        <v>0.66</v>
      </c>
      <c r="H13" s="85">
        <f t="shared" ref="H13:H19" si="1">F13*(1-G13)</f>
        <v>19898.5</v>
      </c>
      <c r="I13" s="1138">
        <v>13552.999228124996</v>
      </c>
    </row>
    <row r="14" spans="1:12" ht="15.75" customHeight="1">
      <c r="A14" s="794" t="s">
        <v>56</v>
      </c>
      <c r="B14" s="938"/>
      <c r="C14" s="928"/>
      <c r="D14" s="431">
        <v>90</v>
      </c>
      <c r="E14" s="799">
        <v>64436</v>
      </c>
      <c r="F14" s="308">
        <f>ROUND(E14*(1+'Wildberries (РРЦ)'!$D$2),0)</f>
        <v>64436</v>
      </c>
      <c r="G14" s="313">
        <v>0.66</v>
      </c>
      <c r="H14" s="77">
        <f t="shared" si="1"/>
        <v>21908.239999999998</v>
      </c>
      <c r="I14" s="1126">
        <v>14949.638943749998</v>
      </c>
    </row>
    <row r="15" spans="1:12" ht="15.75" customHeight="1">
      <c r="A15" s="794" t="s">
        <v>50</v>
      </c>
      <c r="B15" s="938"/>
      <c r="C15" s="928"/>
      <c r="D15" s="431">
        <v>120</v>
      </c>
      <c r="E15" s="799">
        <v>82276</v>
      </c>
      <c r="F15" s="308">
        <f>ROUND(E15*(1+'Wildberries (РРЦ)'!$D$2),0)</f>
        <v>82276</v>
      </c>
      <c r="G15" s="313">
        <v>0.66</v>
      </c>
      <c r="H15" s="77">
        <f t="shared" si="1"/>
        <v>27973.839999999997</v>
      </c>
      <c r="I15" s="1126">
        <v>19076.654756249998</v>
      </c>
    </row>
    <row r="16" spans="1:12">
      <c r="A16" s="794" t="s">
        <v>38</v>
      </c>
      <c r="B16" s="938"/>
      <c r="C16" s="928"/>
      <c r="D16" s="629">
        <v>140</v>
      </c>
      <c r="E16" s="799">
        <v>91877</v>
      </c>
      <c r="F16" s="308">
        <f>ROUND(E16*(1+'Wildberries (РРЦ)'!$D$2),0)</f>
        <v>91877</v>
      </c>
      <c r="G16" s="313">
        <v>0.66</v>
      </c>
      <c r="H16" s="77">
        <f t="shared" si="1"/>
        <v>31238.179999999997</v>
      </c>
      <c r="I16" s="1126">
        <v>21311.928224999996</v>
      </c>
    </row>
    <row r="17" spans="1:9" ht="21.75" customHeight="1">
      <c r="A17" s="794" t="s">
        <v>39</v>
      </c>
      <c r="B17" s="938"/>
      <c r="C17" s="928"/>
      <c r="D17" s="630">
        <v>160</v>
      </c>
      <c r="E17" s="800">
        <v>105607</v>
      </c>
      <c r="F17" s="309">
        <f>ROUND(E17*(1+'Wildberries (РРЦ)'!$D$2),0)</f>
        <v>105607</v>
      </c>
      <c r="G17" s="314">
        <v>0.66</v>
      </c>
      <c r="H17" s="78">
        <f t="shared" si="1"/>
        <v>35906.379999999997</v>
      </c>
      <c r="I17" s="393">
        <v>24453.148978124995</v>
      </c>
    </row>
    <row r="18" spans="1:9" ht="24.75" customHeight="1">
      <c r="A18" s="794" t="s">
        <v>70</v>
      </c>
      <c r="B18" s="938"/>
      <c r="C18" s="928"/>
      <c r="D18" s="629">
        <v>180</v>
      </c>
      <c r="E18" s="799">
        <v>119483</v>
      </c>
      <c r="F18" s="308">
        <f>ROUND(E18*(1+'Wildberries (РРЦ)'!$D$2),0)</f>
        <v>119483</v>
      </c>
      <c r="G18" s="313">
        <v>0.66</v>
      </c>
      <c r="H18" s="77">
        <f t="shared" si="1"/>
        <v>40624.219999999994</v>
      </c>
      <c r="I18" s="1126">
        <v>27697.429068749996</v>
      </c>
    </row>
    <row r="19" spans="1:9" ht="32.25" customHeight="1" thickBot="1">
      <c r="A19" s="794" t="s">
        <v>182</v>
      </c>
      <c r="B19" s="939"/>
      <c r="C19" s="909"/>
      <c r="D19" s="631">
        <v>200</v>
      </c>
      <c r="E19" s="817">
        <v>130887</v>
      </c>
      <c r="F19" s="315">
        <f>ROUND(E19*(1+'Wildberries (РРЦ)'!$D$2),0)</f>
        <v>130887</v>
      </c>
      <c r="G19" s="313">
        <v>0.66</v>
      </c>
      <c r="H19" s="79">
        <f t="shared" si="1"/>
        <v>44501.579999999994</v>
      </c>
      <c r="I19" s="1139">
        <v>30350.742778124993</v>
      </c>
    </row>
    <row r="20" spans="1:9" ht="35.25" customHeight="1" thickBot="1">
      <c r="A20" s="283" t="s">
        <v>74</v>
      </c>
      <c r="B20" s="372" t="s">
        <v>35</v>
      </c>
      <c r="C20" s="952" t="s">
        <v>36</v>
      </c>
      <c r="D20" s="953"/>
      <c r="E20" s="627" t="s">
        <v>43</v>
      </c>
      <c r="F20" s="627" t="s">
        <v>43</v>
      </c>
      <c r="G20" s="637" t="s">
        <v>44</v>
      </c>
      <c r="H20" s="376" t="s">
        <v>45</v>
      </c>
      <c r="I20" s="639" t="s">
        <v>37</v>
      </c>
    </row>
    <row r="21" spans="1:9" ht="15" customHeight="1">
      <c r="A21" s="135"/>
      <c r="B21" s="963" t="s">
        <v>406</v>
      </c>
      <c r="C21" s="927" t="s">
        <v>48</v>
      </c>
      <c r="D21" s="638">
        <v>80</v>
      </c>
      <c r="E21" s="801">
        <v>68399</v>
      </c>
      <c r="F21" s="311">
        <f>ROUND(E21*(1+'Wildberries (РРЦ)'!$D$2),0)</f>
        <v>68399</v>
      </c>
      <c r="G21" s="641">
        <v>0.65800000000000003</v>
      </c>
      <c r="H21" s="150">
        <f t="shared" ref="H21:H27" si="2">F21*(1-G21)</f>
        <v>23392.457999999999</v>
      </c>
      <c r="I21" s="1140">
        <v>17409.093367499998</v>
      </c>
    </row>
    <row r="22" spans="1:9" ht="15.75" customHeight="1">
      <c r="A22" s="794" t="s">
        <v>450</v>
      </c>
      <c r="B22" s="938"/>
      <c r="C22" s="928"/>
      <c r="D22" s="431">
        <v>90</v>
      </c>
      <c r="E22" s="799">
        <v>72696</v>
      </c>
      <c r="F22" s="308">
        <f>ROUND(E22*(1+'Wildberries (РРЦ)'!$D$2),0)</f>
        <v>72696</v>
      </c>
      <c r="G22" s="343">
        <v>0.65800000000000003</v>
      </c>
      <c r="H22" s="77">
        <f t="shared" si="2"/>
        <v>24862.031999999999</v>
      </c>
      <c r="I22" s="1126">
        <v>18527.087486249999</v>
      </c>
    </row>
    <row r="23" spans="1:9" ht="15.75" customHeight="1">
      <c r="A23" s="794" t="s">
        <v>72</v>
      </c>
      <c r="B23" s="938"/>
      <c r="C23" s="928"/>
      <c r="D23" s="431">
        <v>120</v>
      </c>
      <c r="E23" s="799">
        <v>85776</v>
      </c>
      <c r="F23" s="308">
        <f>ROUND(E23*(1+'Wildberries (РРЦ)'!$D$2),0)</f>
        <v>85776</v>
      </c>
      <c r="G23" s="343">
        <v>0.65800000000000003</v>
      </c>
      <c r="H23" s="77">
        <f t="shared" si="2"/>
        <v>29335.391999999996</v>
      </c>
      <c r="I23" s="1126">
        <v>21838.49173125</v>
      </c>
    </row>
    <row r="24" spans="1:9" ht="22.5" customHeight="1">
      <c r="A24" s="794" t="s">
        <v>38</v>
      </c>
      <c r="B24" s="938"/>
      <c r="C24" s="928"/>
      <c r="D24" s="629">
        <v>140</v>
      </c>
      <c r="E24" s="799">
        <v>107263</v>
      </c>
      <c r="F24" s="308">
        <f>ROUND(E24*(1+'Wildberries (РРЦ)'!$D$2),0)</f>
        <v>107263</v>
      </c>
      <c r="G24" s="343">
        <v>0.65800000000000003</v>
      </c>
      <c r="H24" s="77">
        <f t="shared" si="2"/>
        <v>36683.945999999996</v>
      </c>
      <c r="I24" s="1126">
        <v>27317.555268749999</v>
      </c>
    </row>
    <row r="25" spans="1:9">
      <c r="A25" s="794" t="s">
        <v>39</v>
      </c>
      <c r="B25" s="938"/>
      <c r="C25" s="928"/>
      <c r="D25" s="630">
        <v>160</v>
      </c>
      <c r="E25" s="800">
        <v>122270</v>
      </c>
      <c r="F25" s="309">
        <f>ROUND(E25*(1+'Wildberries (РРЦ)'!$D$2),0)</f>
        <v>122270</v>
      </c>
      <c r="G25" s="554">
        <v>0.65800000000000003</v>
      </c>
      <c r="H25" s="78">
        <f t="shared" si="2"/>
        <v>41816.339999999997</v>
      </c>
      <c r="I25" s="393">
        <v>31082.531129999996</v>
      </c>
    </row>
    <row r="26" spans="1:9" ht="26.25" customHeight="1">
      <c r="A26" s="794" t="s">
        <v>70</v>
      </c>
      <c r="B26" s="938"/>
      <c r="C26" s="928"/>
      <c r="D26" s="629">
        <v>180</v>
      </c>
      <c r="E26" s="799">
        <v>137027</v>
      </c>
      <c r="F26" s="308">
        <f>ROUND(E26*(1+'Wildberries (РРЦ)'!$D$2),0)</f>
        <v>137027</v>
      </c>
      <c r="G26" s="343">
        <v>0.65800000000000003</v>
      </c>
      <c r="H26" s="77">
        <f t="shared" si="2"/>
        <v>46863.233999999997</v>
      </c>
      <c r="I26" s="1126">
        <v>34923.229739999995</v>
      </c>
    </row>
    <row r="27" spans="1:9" ht="16.5" thickBot="1">
      <c r="A27" s="795" t="s">
        <v>178</v>
      </c>
      <c r="B27" s="939"/>
      <c r="C27" s="929"/>
      <c r="D27" s="632">
        <v>200</v>
      </c>
      <c r="E27" s="267">
        <v>151555</v>
      </c>
      <c r="F27" s="310">
        <f>ROUND(E27*(1+'Wildberries (РРЦ)'!$D$2),0)</f>
        <v>151555</v>
      </c>
      <c r="G27" s="642">
        <v>0.65800000000000003</v>
      </c>
      <c r="H27" s="80">
        <f t="shared" si="2"/>
        <v>51831.81</v>
      </c>
      <c r="I27" s="1127">
        <v>38601.774585000006</v>
      </c>
    </row>
    <row r="28" spans="1:9">
      <c r="A28" s="58"/>
      <c r="B28" s="58"/>
      <c r="C28" s="58"/>
      <c r="D28" s="58"/>
      <c r="G28" s="88"/>
      <c r="H28" s="81"/>
      <c r="I28" s="81"/>
    </row>
    <row r="29" spans="1:9">
      <c r="A29" s="304" t="str">
        <f>Контакты!$B$10</f>
        <v>почта для приёма заказов</v>
      </c>
      <c r="B29" s="123" t="str">
        <f>Контакты!$C$10</f>
        <v>хххх@ххх.ru</v>
      </c>
      <c r="C29" s="62"/>
      <c r="D29" s="62"/>
      <c r="E29" s="207"/>
      <c r="F29" s="312"/>
      <c r="G29" s="131"/>
      <c r="H29" s="86"/>
      <c r="I29" s="86"/>
    </row>
    <row r="30" spans="1:9">
      <c r="A30" s="304" t="str">
        <f>Контакты!$B$12</f>
        <v>номер телефона службы сервиса</v>
      </c>
      <c r="B30" s="123">
        <f>Контакты!$C$12</f>
        <v>8800</v>
      </c>
      <c r="C30" s="62"/>
      <c r="D30" s="62"/>
      <c r="E30" s="207"/>
      <c r="F30" s="312"/>
      <c r="G30" s="131"/>
      <c r="H30" s="86"/>
      <c r="I30" s="86"/>
    </row>
    <row r="31" spans="1:9">
      <c r="A31" s="62"/>
      <c r="B31" s="62"/>
      <c r="C31" s="62"/>
      <c r="D31" s="62"/>
      <c r="E31" s="207"/>
      <c r="F31" s="312"/>
      <c r="G31" s="131"/>
      <c r="H31" s="86"/>
      <c r="I31" s="86"/>
    </row>
  </sheetData>
  <mergeCells count="12">
    <mergeCell ref="C20:D20"/>
    <mergeCell ref="B21:B27"/>
    <mergeCell ref="C21:C27"/>
    <mergeCell ref="C12:D12"/>
    <mergeCell ref="B13:B19"/>
    <mergeCell ref="C13:C19"/>
    <mergeCell ref="J1:L1"/>
    <mergeCell ref="A2:I2"/>
    <mergeCell ref="C3:D3"/>
    <mergeCell ref="C4:C10"/>
    <mergeCell ref="C11:D11"/>
    <mergeCell ref="B4:B11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33CC"/>
  </sheetPr>
  <dimension ref="A1:D5"/>
  <sheetViews>
    <sheetView view="pageBreakPreview" zoomScaleSheetLayoutView="100" workbookViewId="0">
      <selection activeCell="F20" sqref="F20"/>
    </sheetView>
  </sheetViews>
  <sheetFormatPr defaultRowHeight="15"/>
  <cols>
    <col min="1" max="1" width="38" style="90" customWidth="1"/>
    <col min="2" max="2" width="10.42578125" style="90" customWidth="1"/>
    <col min="3" max="3" width="8.85546875" hidden="1" customWidth="1"/>
    <col min="4" max="4" width="11.42578125" hidden="1" customWidth="1"/>
  </cols>
  <sheetData>
    <row r="1" spans="2:4" ht="18.75" thickBot="1">
      <c r="C1" s="217" t="s">
        <v>294</v>
      </c>
      <c r="D1" s="200"/>
    </row>
    <row r="2" spans="2:4" ht="34.5" thickBot="1">
      <c r="B2" s="216" t="s">
        <v>295</v>
      </c>
      <c r="C2" s="217" t="s">
        <v>295</v>
      </c>
      <c r="D2" s="201">
        <f>IF(B2="да",0.2,0)</f>
        <v>0</v>
      </c>
    </row>
    <row r="3" spans="2:4" ht="18">
      <c r="C3" s="217"/>
      <c r="D3" s="200"/>
    </row>
    <row r="4" spans="2:4">
      <c r="C4" s="94"/>
      <c r="D4" s="94"/>
    </row>
    <row r="5" spans="2:4" hidden="1">
      <c r="C5" s="94"/>
      <c r="D5" s="94"/>
    </row>
  </sheetData>
  <dataValidations count="1">
    <dataValidation type="list" allowBlank="1" showInputMessage="1" showErrorMessage="1" sqref="B2">
      <formula1>$C$1:$C$2</formula1>
    </dataValidation>
  </dataValidations>
  <pageMargins left="0.7" right="0.7" top="0.75" bottom="0.75" header="0.3" footer="0.3"/>
  <pageSetup paperSize="9" scale="3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9">
    <tabColor theme="1"/>
    <pageSetUpPr fitToPage="1"/>
  </sheetPr>
  <dimension ref="A1:F25"/>
  <sheetViews>
    <sheetView view="pageBreakPreview" topLeftCell="A10" zoomScale="90" zoomScaleSheetLayoutView="90" workbookViewId="0">
      <selection activeCell="D19" sqref="D19:D25"/>
    </sheetView>
  </sheetViews>
  <sheetFormatPr defaultColWidth="9.140625" defaultRowHeight="15.75"/>
  <cols>
    <col min="1" max="1" width="34.85546875" style="16" customWidth="1"/>
    <col min="2" max="2" width="5.7109375" style="16" customWidth="1"/>
    <col min="3" max="3" width="10" style="16" customWidth="1"/>
    <col min="4" max="4" width="16.5703125" style="227" customWidth="1"/>
    <col min="5" max="5" width="10" style="238" customWidth="1"/>
    <col min="6" max="6" width="12.42578125" style="6" customWidth="1"/>
    <col min="7" max="16384" width="9.140625" style="6"/>
  </cols>
  <sheetData>
    <row r="1" spans="1:6" ht="35.25" customHeight="1" thickBot="1">
      <c r="A1" s="170" t="s">
        <v>71</v>
      </c>
      <c r="B1" s="959" t="s">
        <v>36</v>
      </c>
      <c r="C1" s="960"/>
      <c r="D1" s="239"/>
      <c r="E1" s="237"/>
      <c r="F1" s="133">
        <f>IF(AND('Категория(опт)'!$B$1="A+"),46%,IF(AND('Категория(опт)'!$B$1="A"),40.5%,IF(AND('Категория(опт)'!$B$1="B"),35.5%,IF(AND('Категория(опт)'!$B$1="C"),30.5%,""))))</f>
        <v>0.30499999999999999</v>
      </c>
    </row>
    <row r="2" spans="1:6" ht="15" customHeight="1">
      <c r="A2" s="24"/>
      <c r="B2" s="956" t="s">
        <v>48</v>
      </c>
      <c r="C2" s="92">
        <v>80</v>
      </c>
      <c r="D2" s="827">
        <v>52376</v>
      </c>
      <c r="E2" s="233">
        <v>0.66400000000000003</v>
      </c>
      <c r="F2" s="99">
        <v>0</v>
      </c>
    </row>
    <row r="3" spans="1:6" ht="15.75" customHeight="1">
      <c r="A3" s="17"/>
      <c r="B3" s="957"/>
      <c r="C3" s="18">
        <v>90</v>
      </c>
      <c r="D3" s="828">
        <v>56251</v>
      </c>
      <c r="E3" s="233">
        <v>0.66400000000000003</v>
      </c>
      <c r="F3" s="99">
        <v>0</v>
      </c>
    </row>
    <row r="4" spans="1:6" ht="15.75" customHeight="1">
      <c r="A4" s="17"/>
      <c r="B4" s="957"/>
      <c r="C4" s="18">
        <v>120</v>
      </c>
      <c r="D4" s="828">
        <v>72072</v>
      </c>
      <c r="E4" s="233">
        <v>0.66400000000000003</v>
      </c>
      <c r="F4" s="99">
        <v>0</v>
      </c>
    </row>
    <row r="5" spans="1:6">
      <c r="A5" s="17"/>
      <c r="B5" s="957"/>
      <c r="C5" s="19">
        <v>140</v>
      </c>
      <c r="D5" s="828">
        <v>80688</v>
      </c>
      <c r="E5" s="233">
        <v>0.66400000000000003</v>
      </c>
      <c r="F5" s="99">
        <v>0</v>
      </c>
    </row>
    <row r="6" spans="1:6">
      <c r="A6" s="17"/>
      <c r="B6" s="957"/>
      <c r="C6" s="19">
        <v>160</v>
      </c>
      <c r="D6" s="828">
        <v>99854</v>
      </c>
      <c r="E6" s="233">
        <v>0.66400000000000003</v>
      </c>
      <c r="F6" s="99">
        <v>0</v>
      </c>
    </row>
    <row r="7" spans="1:6">
      <c r="A7" s="17"/>
      <c r="B7" s="957"/>
      <c r="C7" s="19">
        <v>180</v>
      </c>
      <c r="D7" s="828">
        <v>103296</v>
      </c>
      <c r="E7" s="233">
        <v>0.66400000000000003</v>
      </c>
      <c r="F7" s="99">
        <v>0</v>
      </c>
    </row>
    <row r="8" spans="1:6">
      <c r="A8" s="17"/>
      <c r="B8" s="958"/>
      <c r="C8" s="20">
        <v>200</v>
      </c>
      <c r="D8" s="829">
        <v>107583</v>
      </c>
      <c r="E8" s="233">
        <v>0.66400000000000003</v>
      </c>
      <c r="F8" s="99">
        <v>0</v>
      </c>
    </row>
    <row r="9" spans="1:6" ht="16.5" thickBot="1">
      <c r="A9" s="17"/>
      <c r="B9" s="980" t="s">
        <v>263</v>
      </c>
      <c r="C9" s="981"/>
      <c r="D9" s="830">
        <v>122822</v>
      </c>
      <c r="E9" s="233">
        <v>0.66400000000000003</v>
      </c>
      <c r="F9" s="99">
        <v>0</v>
      </c>
    </row>
    <row r="10" spans="1:6" ht="35.25" customHeight="1" thickBot="1">
      <c r="A10" s="170" t="s">
        <v>73</v>
      </c>
      <c r="B10" s="959" t="s">
        <v>36</v>
      </c>
      <c r="C10" s="960"/>
      <c r="D10" s="239"/>
      <c r="E10" s="237"/>
      <c r="F10" s="133">
        <f>IF(AND('Категория(опт)'!$B$1="A+"),49%,IF(AND('Категория(опт)'!$B$1="A"),44%,IF(AND('Категория(опт)'!$B$1="B"),39.5%,IF(AND('Категория(опт)'!$B$1="C"),34.5%,""))))</f>
        <v>0.34499999999999997</v>
      </c>
    </row>
    <row r="11" spans="1:6" ht="15" customHeight="1">
      <c r="A11" s="24"/>
      <c r="B11" s="956" t="s">
        <v>48</v>
      </c>
      <c r="C11" s="92">
        <v>80</v>
      </c>
      <c r="D11" s="827">
        <v>58389</v>
      </c>
      <c r="E11" s="221">
        <v>0.68500000000000005</v>
      </c>
      <c r="F11" s="99">
        <v>0</v>
      </c>
    </row>
    <row r="12" spans="1:6" ht="15.75" customHeight="1">
      <c r="A12" s="17"/>
      <c r="B12" s="957"/>
      <c r="C12" s="18">
        <v>90</v>
      </c>
      <c r="D12" s="828">
        <v>64406</v>
      </c>
      <c r="E12" s="221">
        <v>0.68500000000000005</v>
      </c>
      <c r="F12" s="99">
        <v>0</v>
      </c>
    </row>
    <row r="13" spans="1:6" ht="15.75" customHeight="1">
      <c r="A13" s="17"/>
      <c r="B13" s="957"/>
      <c r="C13" s="18">
        <v>120</v>
      </c>
      <c r="D13" s="828">
        <v>82186</v>
      </c>
      <c r="E13" s="221">
        <v>0.68500000000000005</v>
      </c>
      <c r="F13" s="99">
        <v>0</v>
      </c>
    </row>
    <row r="14" spans="1:6">
      <c r="A14" s="17"/>
      <c r="B14" s="957"/>
      <c r="C14" s="19">
        <v>140</v>
      </c>
      <c r="D14" s="828">
        <v>91816</v>
      </c>
      <c r="E14" s="221">
        <v>0.68500000000000005</v>
      </c>
      <c r="F14" s="99">
        <v>0</v>
      </c>
    </row>
    <row r="15" spans="1:6">
      <c r="A15" s="17"/>
      <c r="B15" s="957"/>
      <c r="C15" s="19">
        <v>160</v>
      </c>
      <c r="D15" s="828">
        <v>105349</v>
      </c>
      <c r="E15" s="221">
        <v>0.68500000000000005</v>
      </c>
      <c r="F15" s="99">
        <v>0</v>
      </c>
    </row>
    <row r="16" spans="1:6">
      <c r="A16" s="17"/>
      <c r="B16" s="957"/>
      <c r="C16" s="19">
        <v>180</v>
      </c>
      <c r="D16" s="828">
        <v>119326</v>
      </c>
      <c r="E16" s="221">
        <v>0.68500000000000005</v>
      </c>
      <c r="F16" s="99">
        <v>0</v>
      </c>
    </row>
    <row r="17" spans="1:6" ht="16.5" thickBot="1">
      <c r="A17" s="17"/>
      <c r="B17" s="958"/>
      <c r="C17" s="20">
        <v>200</v>
      </c>
      <c r="D17" s="829">
        <v>130757</v>
      </c>
      <c r="E17" s="221">
        <v>0.68500000000000005</v>
      </c>
      <c r="F17" s="99">
        <v>0</v>
      </c>
    </row>
    <row r="18" spans="1:6" ht="35.25" customHeight="1" thickBot="1">
      <c r="A18" s="170" t="s">
        <v>74</v>
      </c>
      <c r="B18" s="959" t="s">
        <v>36</v>
      </c>
      <c r="C18" s="960"/>
      <c r="D18" s="239"/>
      <c r="E18" s="237"/>
      <c r="F18" s="133">
        <f>IF(AND('Категория(опт)'!$B$1="A+"),49%,IF(AND('Категория(опт)'!$B$1="A"),44%,IF(AND('Категория(опт)'!$B$1="B"),39.5%,IF(AND('Категория(опт)'!$B$1="C"),34.5%,""))))</f>
        <v>0.34499999999999997</v>
      </c>
    </row>
    <row r="19" spans="1:6" ht="15" customHeight="1">
      <c r="A19" s="24"/>
      <c r="B19" s="956" t="s">
        <v>48</v>
      </c>
      <c r="C19" s="92">
        <v>80</v>
      </c>
      <c r="D19" s="827">
        <v>68282</v>
      </c>
      <c r="E19" s="221">
        <v>0.65400000000000003</v>
      </c>
      <c r="F19" s="99">
        <v>0</v>
      </c>
    </row>
    <row r="20" spans="1:6" ht="15.75" customHeight="1">
      <c r="A20" s="17"/>
      <c r="B20" s="957"/>
      <c r="C20" s="18">
        <v>90</v>
      </c>
      <c r="D20" s="828">
        <v>72667</v>
      </c>
      <c r="E20" s="221">
        <v>0.65400000000000003</v>
      </c>
      <c r="F20" s="99">
        <v>0</v>
      </c>
    </row>
    <row r="21" spans="1:6" ht="15.75" customHeight="1">
      <c r="A21" s="17"/>
      <c r="B21" s="957"/>
      <c r="C21" s="18">
        <v>120</v>
      </c>
      <c r="D21" s="828">
        <v>85655</v>
      </c>
      <c r="E21" s="221">
        <v>0.65400000000000003</v>
      </c>
      <c r="F21" s="99">
        <v>0</v>
      </c>
    </row>
    <row r="22" spans="1:6">
      <c r="A22" s="17"/>
      <c r="B22" s="957"/>
      <c r="C22" s="19">
        <v>140</v>
      </c>
      <c r="D22" s="828">
        <v>107145</v>
      </c>
      <c r="E22" s="221">
        <v>0.65400000000000003</v>
      </c>
      <c r="F22" s="99">
        <v>0</v>
      </c>
    </row>
    <row r="23" spans="1:6">
      <c r="A23" s="17"/>
      <c r="B23" s="957"/>
      <c r="C23" s="19">
        <v>160</v>
      </c>
      <c r="D23" s="828">
        <v>121912</v>
      </c>
      <c r="E23" s="221">
        <v>0.65400000000000003</v>
      </c>
      <c r="F23" s="99">
        <v>0</v>
      </c>
    </row>
    <row r="24" spans="1:6">
      <c r="A24" s="17"/>
      <c r="B24" s="957"/>
      <c r="C24" s="19">
        <v>180</v>
      </c>
      <c r="D24" s="828">
        <v>136976</v>
      </c>
      <c r="E24" s="221">
        <v>0.65400000000000003</v>
      </c>
      <c r="F24" s="99">
        <v>0</v>
      </c>
    </row>
    <row r="25" spans="1:6" ht="16.5" thickBot="1">
      <c r="A25" s="21"/>
      <c r="B25" s="979"/>
      <c r="C25" s="22">
        <v>200</v>
      </c>
      <c r="D25" s="831">
        <v>151404</v>
      </c>
      <c r="E25" s="221">
        <v>0.65400000000000003</v>
      </c>
      <c r="F25" s="99">
        <v>0</v>
      </c>
    </row>
  </sheetData>
  <mergeCells count="7">
    <mergeCell ref="B1:C1"/>
    <mergeCell ref="B2:B8"/>
    <mergeCell ref="B18:C18"/>
    <mergeCell ref="B19:B25"/>
    <mergeCell ref="B10:C10"/>
    <mergeCell ref="B11:B17"/>
    <mergeCell ref="B9:C9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39">
    <tabColor rgb="FF66CCFF"/>
  </sheetPr>
  <dimension ref="A1:M38"/>
  <sheetViews>
    <sheetView view="pageBreakPreview" topLeftCell="A13" zoomScale="70" zoomScaleSheetLayoutView="70" workbookViewId="0">
      <selection activeCell="O14" sqref="O14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06" customWidth="1"/>
    <col min="7" max="7" width="10" style="121" customWidth="1"/>
    <col min="8" max="8" width="18.140625" style="82" customWidth="1"/>
    <col min="9" max="9" width="18.140625" style="206" hidden="1" customWidth="1"/>
    <col min="10" max="10" width="18.140625" style="206" customWidth="1"/>
    <col min="11" max="11" width="9.140625" style="16" customWidth="1"/>
    <col min="12" max="16384" width="9.140625" style="16"/>
  </cols>
  <sheetData>
    <row r="1" spans="1:13" ht="16.5" thickBot="1">
      <c r="A1" s="370" t="str">
        <f>'TREND - Viking (скрутка)'!A1</f>
        <v>c 10.01 по 14.01.2025</v>
      </c>
      <c r="B1" s="58"/>
      <c r="C1" s="58"/>
      <c r="D1" s="58"/>
      <c r="G1" s="59"/>
      <c r="H1" s="81"/>
      <c r="J1" s="903" t="s">
        <v>34</v>
      </c>
      <c r="K1" s="914"/>
      <c r="L1" s="914"/>
      <c r="M1" s="914"/>
    </row>
    <row r="2" spans="1:13" ht="29.25" customHeight="1" thickBot="1">
      <c r="A2" s="940" t="s">
        <v>281</v>
      </c>
      <c r="B2" s="941"/>
      <c r="C2" s="941"/>
      <c r="D2" s="941"/>
      <c r="E2" s="941"/>
      <c r="F2" s="941"/>
      <c r="G2" s="941"/>
      <c r="H2" s="941"/>
      <c r="I2" s="941"/>
      <c r="J2" s="941"/>
    </row>
    <row r="3" spans="1:13" ht="35.25" customHeight="1" thickBot="1">
      <c r="A3" s="283" t="s">
        <v>84</v>
      </c>
      <c r="B3" s="372" t="s">
        <v>35</v>
      </c>
      <c r="C3" s="952" t="s">
        <v>36</v>
      </c>
      <c r="D3" s="953"/>
      <c r="E3" s="386" t="s">
        <v>43</v>
      </c>
      <c r="F3" s="386" t="s">
        <v>43</v>
      </c>
      <c r="G3" s="634" t="s">
        <v>44</v>
      </c>
      <c r="H3" s="376" t="s">
        <v>45</v>
      </c>
      <c r="I3" s="546" t="s">
        <v>37</v>
      </c>
      <c r="J3" s="377" t="s">
        <v>37</v>
      </c>
    </row>
    <row r="4" spans="1:13" ht="15" customHeight="1">
      <c r="A4" s="633"/>
      <c r="B4" s="938" t="s">
        <v>370</v>
      </c>
      <c r="C4" s="912" t="s">
        <v>48</v>
      </c>
      <c r="D4" s="429">
        <v>80</v>
      </c>
      <c r="E4" s="265">
        <v>25089</v>
      </c>
      <c r="F4" s="307">
        <f>ROUND(E4*(1+'Wildberries (РРЦ)'!$D$2),0)</f>
        <v>25089</v>
      </c>
      <c r="G4" s="330">
        <v>0.36</v>
      </c>
      <c r="H4" s="85">
        <f t="shared" ref="H4:H10" si="0">F4*(1-G4)</f>
        <v>16056.960000000001</v>
      </c>
      <c r="I4" s="802">
        <v>10436</v>
      </c>
      <c r="J4" s="802">
        <v>11270.88</v>
      </c>
    </row>
    <row r="5" spans="1:13" ht="15.75" customHeight="1">
      <c r="A5" s="286" t="s">
        <v>41</v>
      </c>
      <c r="B5" s="938"/>
      <c r="C5" s="928"/>
      <c r="D5" s="431">
        <v>90</v>
      </c>
      <c r="E5" s="799">
        <v>27577</v>
      </c>
      <c r="F5" s="308">
        <f>ROUND(E5*(1+'Wildberries (РРЦ)'!$D$2),0)</f>
        <v>27577</v>
      </c>
      <c r="G5" s="330">
        <v>0.36</v>
      </c>
      <c r="H5" s="77">
        <f t="shared" si="0"/>
        <v>17649.28</v>
      </c>
      <c r="I5" s="803">
        <v>11484</v>
      </c>
      <c r="J5" s="802">
        <v>12402.72</v>
      </c>
    </row>
    <row r="6" spans="1:13" ht="15.75" customHeight="1">
      <c r="A6" s="286" t="s">
        <v>85</v>
      </c>
      <c r="B6" s="938"/>
      <c r="C6" s="928"/>
      <c r="D6" s="431">
        <v>120</v>
      </c>
      <c r="E6" s="799">
        <v>32629</v>
      </c>
      <c r="F6" s="308">
        <f>ROUND(E6*(1+'Wildberries (РРЦ)'!$D$2),0)</f>
        <v>32629</v>
      </c>
      <c r="G6" s="330">
        <v>0.36</v>
      </c>
      <c r="H6" s="77">
        <f t="shared" si="0"/>
        <v>20882.560000000001</v>
      </c>
      <c r="I6" s="803">
        <v>13573</v>
      </c>
      <c r="J6" s="802">
        <v>14658.84</v>
      </c>
    </row>
    <row r="7" spans="1:13">
      <c r="A7" s="286" t="s">
        <v>38</v>
      </c>
      <c r="B7" s="938"/>
      <c r="C7" s="928"/>
      <c r="D7" s="629">
        <v>140</v>
      </c>
      <c r="E7" s="799">
        <v>40112</v>
      </c>
      <c r="F7" s="308">
        <f>ROUND(E7*(1+'Wildberries (РРЦ)'!$D$2),0)</f>
        <v>40112</v>
      </c>
      <c r="G7" s="330">
        <v>0.36</v>
      </c>
      <c r="H7" s="77">
        <f t="shared" si="0"/>
        <v>25671.68</v>
      </c>
      <c r="I7" s="803">
        <v>16706</v>
      </c>
      <c r="J7" s="802">
        <v>18042.48</v>
      </c>
    </row>
    <row r="8" spans="1:13">
      <c r="A8" s="286" t="s">
        <v>52</v>
      </c>
      <c r="B8" s="938"/>
      <c r="C8" s="928"/>
      <c r="D8" s="630">
        <v>160</v>
      </c>
      <c r="E8" s="800">
        <v>47634</v>
      </c>
      <c r="F8" s="309">
        <f>ROUND(E8*(1+'Wildberries (РРЦ)'!$D$2),0)</f>
        <v>47634</v>
      </c>
      <c r="G8" s="331">
        <v>0.36</v>
      </c>
      <c r="H8" s="78">
        <f t="shared" si="0"/>
        <v>30485.760000000002</v>
      </c>
      <c r="I8" s="804">
        <v>19846</v>
      </c>
      <c r="J8" s="1141">
        <v>21433.68</v>
      </c>
    </row>
    <row r="9" spans="1:13">
      <c r="A9" s="286" t="s">
        <v>178</v>
      </c>
      <c r="B9" s="938"/>
      <c r="C9" s="928"/>
      <c r="D9" s="629">
        <v>180</v>
      </c>
      <c r="E9" s="799">
        <v>50141</v>
      </c>
      <c r="F9" s="308">
        <f>ROUND(E9*(1+'Wildberries (РРЦ)'!$D$2),0)</f>
        <v>50141</v>
      </c>
      <c r="G9" s="330">
        <v>0.36</v>
      </c>
      <c r="H9" s="77">
        <f t="shared" si="0"/>
        <v>32090.240000000002</v>
      </c>
      <c r="I9" s="803">
        <v>20886</v>
      </c>
      <c r="J9" s="802">
        <v>22556.879999999997</v>
      </c>
    </row>
    <row r="10" spans="1:13" ht="32.25" customHeight="1" thickBot="1">
      <c r="A10" s="286"/>
      <c r="B10" s="939"/>
      <c r="C10" s="909"/>
      <c r="D10" s="631">
        <v>200</v>
      </c>
      <c r="E10" s="817">
        <v>55172</v>
      </c>
      <c r="F10" s="315">
        <f>ROUND(E10*(1+'Wildberries (РРЦ)'!$D$2),0)</f>
        <v>55172</v>
      </c>
      <c r="G10" s="330">
        <v>0.36</v>
      </c>
      <c r="H10" s="79">
        <f t="shared" si="0"/>
        <v>35310.080000000002</v>
      </c>
      <c r="I10" s="837">
        <v>22974</v>
      </c>
      <c r="J10" s="1142">
        <v>24811.920000000002</v>
      </c>
    </row>
    <row r="11" spans="1:13" ht="35.25" customHeight="1" thickBot="1">
      <c r="A11" s="283" t="s">
        <v>86</v>
      </c>
      <c r="B11" s="372" t="s">
        <v>35</v>
      </c>
      <c r="C11" s="952" t="s">
        <v>36</v>
      </c>
      <c r="D11" s="953"/>
      <c r="E11" s="386" t="s">
        <v>43</v>
      </c>
      <c r="F11" s="386" t="s">
        <v>43</v>
      </c>
      <c r="G11" s="634" t="s">
        <v>44</v>
      </c>
      <c r="H11" s="376" t="s">
        <v>45</v>
      </c>
      <c r="I11" s="546" t="s">
        <v>37</v>
      </c>
      <c r="J11" s="377" t="s">
        <v>37</v>
      </c>
    </row>
    <row r="12" spans="1:13" ht="15" customHeight="1">
      <c r="A12" s="633"/>
      <c r="B12" s="938" t="s">
        <v>402</v>
      </c>
      <c r="C12" s="912" t="s">
        <v>48</v>
      </c>
      <c r="D12" s="429">
        <v>80</v>
      </c>
      <c r="E12" s="265">
        <v>36809</v>
      </c>
      <c r="F12" s="307">
        <f>ROUND(E12*(1+'Wildberries (РРЦ)'!$D$2),0)</f>
        <v>36809</v>
      </c>
      <c r="G12" s="343">
        <v>0.44500000000000001</v>
      </c>
      <c r="H12" s="85">
        <f t="shared" ref="H12:H18" si="1">F12*(1-G12)</f>
        <v>20428.994999999999</v>
      </c>
      <c r="I12" s="802">
        <v>13279</v>
      </c>
      <c r="J12" s="802">
        <v>14042.542499999998</v>
      </c>
    </row>
    <row r="13" spans="1:13" ht="15.75" customHeight="1">
      <c r="A13" s="286" t="s">
        <v>49</v>
      </c>
      <c r="B13" s="938"/>
      <c r="C13" s="928"/>
      <c r="D13" s="431">
        <v>90</v>
      </c>
      <c r="E13" s="799">
        <v>40352</v>
      </c>
      <c r="F13" s="308">
        <f>ROUND(E13*(1+'Wildberries (РРЦ)'!$D$2),0)</f>
        <v>40352</v>
      </c>
      <c r="G13" s="343">
        <v>0.44500000000000001</v>
      </c>
      <c r="H13" s="77">
        <f t="shared" si="1"/>
        <v>22395.359999999997</v>
      </c>
      <c r="I13" s="803">
        <v>14561</v>
      </c>
      <c r="J13" s="802">
        <v>15398.257499999998</v>
      </c>
    </row>
    <row r="14" spans="1:13" ht="15.75" customHeight="1">
      <c r="A14" s="286" t="s">
        <v>87</v>
      </c>
      <c r="B14" s="938"/>
      <c r="C14" s="928"/>
      <c r="D14" s="431">
        <v>120</v>
      </c>
      <c r="E14" s="799">
        <v>51819</v>
      </c>
      <c r="F14" s="308">
        <f>ROUND(E14*(1+'Wildberries (РРЦ)'!$D$2),0)</f>
        <v>51819</v>
      </c>
      <c r="G14" s="343">
        <v>0.44500000000000001</v>
      </c>
      <c r="H14" s="77">
        <f t="shared" si="1"/>
        <v>28759.544999999998</v>
      </c>
      <c r="I14" s="803">
        <v>18696</v>
      </c>
      <c r="J14" s="802">
        <v>19771.019999999997</v>
      </c>
    </row>
    <row r="15" spans="1:13">
      <c r="A15" s="286" t="s">
        <v>38</v>
      </c>
      <c r="B15" s="938"/>
      <c r="C15" s="928"/>
      <c r="D15" s="629">
        <v>140</v>
      </c>
      <c r="E15" s="799">
        <v>57247</v>
      </c>
      <c r="F15" s="308">
        <f>ROUND(E15*(1+'Wildberries (РРЦ)'!$D$2),0)</f>
        <v>57247</v>
      </c>
      <c r="G15" s="343">
        <v>0.44500000000000001</v>
      </c>
      <c r="H15" s="77">
        <f t="shared" si="1"/>
        <v>31772.084999999995</v>
      </c>
      <c r="I15" s="803">
        <v>20664</v>
      </c>
      <c r="J15" s="802">
        <v>21852.18</v>
      </c>
    </row>
    <row r="16" spans="1:13">
      <c r="A16" s="286" t="s">
        <v>52</v>
      </c>
      <c r="B16" s="938"/>
      <c r="C16" s="928"/>
      <c r="D16" s="630">
        <v>160</v>
      </c>
      <c r="E16" s="800">
        <v>62676</v>
      </c>
      <c r="F16" s="309">
        <f>ROUND(E16*(1+'Wildberries (РРЦ)'!$D$2),0)</f>
        <v>62676</v>
      </c>
      <c r="G16" s="554">
        <v>0.44500000000000001</v>
      </c>
      <c r="H16" s="78">
        <f t="shared" si="1"/>
        <v>34785.179999999993</v>
      </c>
      <c r="I16" s="804">
        <v>22635</v>
      </c>
      <c r="J16" s="1141">
        <v>23936.512499999997</v>
      </c>
    </row>
    <row r="17" spans="1:10">
      <c r="A17" s="286" t="s">
        <v>184</v>
      </c>
      <c r="B17" s="938"/>
      <c r="C17" s="928"/>
      <c r="D17" s="629">
        <v>180</v>
      </c>
      <c r="E17" s="799">
        <v>70894</v>
      </c>
      <c r="F17" s="308">
        <f>ROUND(E17*(1+'Wildberries (РРЦ)'!$D$2),0)</f>
        <v>70894</v>
      </c>
      <c r="G17" s="343">
        <v>0.44500000000000001</v>
      </c>
      <c r="H17" s="77">
        <f t="shared" si="1"/>
        <v>39346.17</v>
      </c>
      <c r="I17" s="803">
        <v>25586</v>
      </c>
      <c r="J17" s="802">
        <v>27057.195</v>
      </c>
    </row>
    <row r="18" spans="1:10" ht="47.25" customHeight="1" thickBot="1">
      <c r="A18" s="286"/>
      <c r="B18" s="939"/>
      <c r="C18" s="909"/>
      <c r="D18" s="631">
        <v>200</v>
      </c>
      <c r="E18" s="817">
        <v>79069</v>
      </c>
      <c r="F18" s="315">
        <f>ROUND(E18*(1+'Wildberries (РРЦ)'!$D$2),0)</f>
        <v>79069</v>
      </c>
      <c r="G18" s="343">
        <v>0.44500000000000001</v>
      </c>
      <c r="H18" s="79">
        <f t="shared" si="1"/>
        <v>43883.294999999998</v>
      </c>
      <c r="I18" s="837">
        <v>28542</v>
      </c>
      <c r="J18" s="1142">
        <v>30183.165000000001</v>
      </c>
    </row>
    <row r="19" spans="1:10" ht="35.25" customHeight="1" thickBot="1">
      <c r="A19" s="283" t="s">
        <v>88</v>
      </c>
      <c r="B19" s="372" t="s">
        <v>35</v>
      </c>
      <c r="C19" s="952" t="s">
        <v>36</v>
      </c>
      <c r="D19" s="953"/>
      <c r="E19" s="386" t="s">
        <v>43</v>
      </c>
      <c r="F19" s="386" t="s">
        <v>43</v>
      </c>
      <c r="G19" s="634" t="s">
        <v>44</v>
      </c>
      <c r="H19" s="376" t="s">
        <v>45</v>
      </c>
      <c r="I19" s="546" t="s">
        <v>37</v>
      </c>
      <c r="J19" s="377" t="s">
        <v>37</v>
      </c>
    </row>
    <row r="20" spans="1:10" ht="15" customHeight="1">
      <c r="A20" s="633"/>
      <c r="B20" s="938" t="s">
        <v>403</v>
      </c>
      <c r="C20" s="912" t="s">
        <v>48</v>
      </c>
      <c r="D20" s="429">
        <v>80</v>
      </c>
      <c r="E20" s="265">
        <v>36731</v>
      </c>
      <c r="F20" s="307">
        <f>ROUND(E20*(1+'Wildberries (РРЦ)'!$D$2),0)</f>
        <v>36731</v>
      </c>
      <c r="G20" s="343">
        <v>0.40499999999999997</v>
      </c>
      <c r="H20" s="85">
        <f t="shared" ref="H20:H26" si="2">F20*(1-G20)</f>
        <v>21854.945</v>
      </c>
      <c r="I20" s="802">
        <v>14267</v>
      </c>
      <c r="J20" s="802">
        <v>15087.352499999999</v>
      </c>
    </row>
    <row r="21" spans="1:10" ht="15.75" customHeight="1">
      <c r="A21" s="286" t="s">
        <v>66</v>
      </c>
      <c r="B21" s="938"/>
      <c r="C21" s="928"/>
      <c r="D21" s="431">
        <v>90</v>
      </c>
      <c r="E21" s="799">
        <v>40001</v>
      </c>
      <c r="F21" s="308">
        <f>ROUND(E21*(1+'Wildberries (РРЦ)'!$D$2),0)</f>
        <v>40001</v>
      </c>
      <c r="G21" s="343">
        <v>0.40499999999999997</v>
      </c>
      <c r="H21" s="77">
        <f t="shared" si="2"/>
        <v>23800.594999999998</v>
      </c>
      <c r="I21" s="803">
        <v>15547</v>
      </c>
      <c r="J21" s="802">
        <v>16440.952499999999</v>
      </c>
    </row>
    <row r="22" spans="1:10" ht="15.75" customHeight="1">
      <c r="A22" s="286" t="s">
        <v>87</v>
      </c>
      <c r="B22" s="938"/>
      <c r="C22" s="928"/>
      <c r="D22" s="431">
        <v>120</v>
      </c>
      <c r="E22" s="799">
        <v>50628</v>
      </c>
      <c r="F22" s="308">
        <f>ROUND(E22*(1+'Wildberries (РРЦ)'!$D$2),0)</f>
        <v>50628</v>
      </c>
      <c r="G22" s="343">
        <v>0.40499999999999997</v>
      </c>
      <c r="H22" s="77">
        <f t="shared" si="2"/>
        <v>30123.66</v>
      </c>
      <c r="I22" s="803">
        <v>19680</v>
      </c>
      <c r="J22" s="802">
        <v>20811.600000000002</v>
      </c>
    </row>
    <row r="23" spans="1:10">
      <c r="A23" s="286" t="s">
        <v>38</v>
      </c>
      <c r="B23" s="938"/>
      <c r="C23" s="928"/>
      <c r="D23" s="629">
        <v>140</v>
      </c>
      <c r="E23" s="799">
        <v>55688</v>
      </c>
      <c r="F23" s="308">
        <f>ROUND(E23*(1+'Wildberries (РРЦ)'!$D$2),0)</f>
        <v>55688</v>
      </c>
      <c r="G23" s="343">
        <v>0.40499999999999997</v>
      </c>
      <c r="H23" s="77">
        <f t="shared" si="2"/>
        <v>33134.36</v>
      </c>
      <c r="I23" s="803">
        <v>21650</v>
      </c>
      <c r="J23" s="802">
        <v>22894.875</v>
      </c>
    </row>
    <row r="24" spans="1:10">
      <c r="A24" s="286" t="s">
        <v>52</v>
      </c>
      <c r="B24" s="938"/>
      <c r="C24" s="928"/>
      <c r="D24" s="630">
        <v>160</v>
      </c>
      <c r="E24" s="800">
        <v>60750</v>
      </c>
      <c r="F24" s="309">
        <f>ROUND(E24*(1+'Wildberries (РРЦ)'!$D$2),0)</f>
        <v>60750</v>
      </c>
      <c r="G24" s="554">
        <v>0.40499999999999997</v>
      </c>
      <c r="H24" s="78">
        <f t="shared" si="2"/>
        <v>36146.25</v>
      </c>
      <c r="I24" s="804">
        <v>23617</v>
      </c>
      <c r="J24" s="1141">
        <v>24974.977500000001</v>
      </c>
    </row>
    <row r="25" spans="1:10">
      <c r="A25" s="286" t="s">
        <v>178</v>
      </c>
      <c r="B25" s="938"/>
      <c r="C25" s="928"/>
      <c r="D25" s="629">
        <v>180</v>
      </c>
      <c r="E25" s="799">
        <v>68358</v>
      </c>
      <c r="F25" s="308">
        <f>ROUND(E25*(1+'Wildberries (РРЦ)'!$D$2),0)</f>
        <v>68358</v>
      </c>
      <c r="G25" s="343">
        <v>0.40499999999999997</v>
      </c>
      <c r="H25" s="77">
        <f t="shared" si="2"/>
        <v>40673.009999999995</v>
      </c>
      <c r="I25" s="803">
        <v>26572</v>
      </c>
      <c r="J25" s="802">
        <v>28099.89</v>
      </c>
    </row>
    <row r="26" spans="1:10" ht="44.25" customHeight="1" thickBot="1">
      <c r="A26" s="286"/>
      <c r="B26" s="939"/>
      <c r="C26" s="909"/>
      <c r="D26" s="631">
        <v>200</v>
      </c>
      <c r="E26" s="817">
        <v>75952</v>
      </c>
      <c r="F26" s="315">
        <f>ROUND(E26*(1+'Wildberries (РРЦ)'!$D$2),0)</f>
        <v>75952</v>
      </c>
      <c r="G26" s="343">
        <v>0.40499999999999997</v>
      </c>
      <c r="H26" s="79">
        <f t="shared" si="2"/>
        <v>45191.439999999995</v>
      </c>
      <c r="I26" s="837">
        <v>29525</v>
      </c>
      <c r="J26" s="1142">
        <v>31222.6875</v>
      </c>
    </row>
    <row r="27" spans="1:10" ht="35.25" customHeight="1" thickBot="1">
      <c r="A27" s="283" t="s">
        <v>89</v>
      </c>
      <c r="B27" s="372" t="s">
        <v>35</v>
      </c>
      <c r="C27" s="952" t="s">
        <v>36</v>
      </c>
      <c r="D27" s="953"/>
      <c r="E27" s="386" t="s">
        <v>43</v>
      </c>
      <c r="F27" s="386" t="s">
        <v>43</v>
      </c>
      <c r="G27" s="634" t="s">
        <v>44</v>
      </c>
      <c r="H27" s="376" t="s">
        <v>45</v>
      </c>
      <c r="I27" s="546" t="s">
        <v>37</v>
      </c>
      <c r="J27" s="377" t="s">
        <v>37</v>
      </c>
    </row>
    <row r="28" spans="1:10" ht="15" customHeight="1">
      <c r="A28" s="633"/>
      <c r="B28" s="938" t="s">
        <v>404</v>
      </c>
      <c r="C28" s="912" t="s">
        <v>48</v>
      </c>
      <c r="D28" s="429">
        <v>80</v>
      </c>
      <c r="E28" s="265">
        <v>38781</v>
      </c>
      <c r="F28" s="307">
        <f>ROUND(E28*(1+'Wildberries (РРЦ)'!$D$2),0)</f>
        <v>38781</v>
      </c>
      <c r="G28" s="330">
        <v>0.28000000000000003</v>
      </c>
      <c r="H28" s="85">
        <f t="shared" ref="H28:H34" si="3">F28*(1-G28)</f>
        <v>27922.32</v>
      </c>
      <c r="I28" s="802">
        <v>17220</v>
      </c>
      <c r="J28" s="802">
        <v>18985.05</v>
      </c>
    </row>
    <row r="29" spans="1:10" ht="15.75" customHeight="1">
      <c r="A29" s="286" t="s">
        <v>57</v>
      </c>
      <c r="B29" s="938"/>
      <c r="C29" s="928"/>
      <c r="D29" s="431">
        <v>90</v>
      </c>
      <c r="E29" s="799">
        <v>41625</v>
      </c>
      <c r="F29" s="308">
        <f>ROUND(E29*(1+'Wildberries (РРЦ)'!$D$2),0)</f>
        <v>41625</v>
      </c>
      <c r="G29" s="330">
        <v>0.28000000000000003</v>
      </c>
      <c r="H29" s="77">
        <f t="shared" si="3"/>
        <v>29970</v>
      </c>
      <c r="I29" s="803">
        <v>18500</v>
      </c>
      <c r="J29" s="802">
        <v>20396.25</v>
      </c>
    </row>
    <row r="30" spans="1:10" ht="15.75" customHeight="1">
      <c r="A30" s="286" t="s">
        <v>90</v>
      </c>
      <c r="B30" s="938"/>
      <c r="C30" s="928"/>
      <c r="D30" s="431">
        <v>120</v>
      </c>
      <c r="E30" s="799">
        <v>50926</v>
      </c>
      <c r="F30" s="308">
        <f>ROUND(E30*(1+'Wildberries (РРЦ)'!$D$2),0)</f>
        <v>50926</v>
      </c>
      <c r="G30" s="330">
        <v>0.28000000000000003</v>
      </c>
      <c r="H30" s="77">
        <f t="shared" si="3"/>
        <v>36666.720000000001</v>
      </c>
      <c r="I30" s="803">
        <v>22635</v>
      </c>
      <c r="J30" s="802">
        <v>24955.087499999998</v>
      </c>
    </row>
    <row r="31" spans="1:10">
      <c r="A31" s="286" t="s">
        <v>38</v>
      </c>
      <c r="B31" s="938"/>
      <c r="C31" s="928"/>
      <c r="D31" s="629">
        <v>140</v>
      </c>
      <c r="E31" s="799">
        <v>55371</v>
      </c>
      <c r="F31" s="308">
        <f>ROUND(E31*(1+'Wildberries (РРЦ)'!$D$2),0)</f>
        <v>55371</v>
      </c>
      <c r="G31" s="330">
        <v>0.28000000000000003</v>
      </c>
      <c r="H31" s="77">
        <f t="shared" si="3"/>
        <v>39867.119999999995</v>
      </c>
      <c r="I31" s="803">
        <v>24603</v>
      </c>
      <c r="J31" s="802">
        <v>27124.807499999999</v>
      </c>
    </row>
    <row r="32" spans="1:10">
      <c r="A32" s="286" t="s">
        <v>52</v>
      </c>
      <c r="B32" s="938"/>
      <c r="C32" s="928"/>
      <c r="D32" s="630">
        <v>160</v>
      </c>
      <c r="E32" s="800">
        <v>59799</v>
      </c>
      <c r="F32" s="309">
        <f>ROUND(E32*(1+'Wildberries (РРЦ)'!$D$2),0)</f>
        <v>59799</v>
      </c>
      <c r="G32" s="331">
        <v>0.28000000000000003</v>
      </c>
      <c r="H32" s="78">
        <f t="shared" si="3"/>
        <v>43055.28</v>
      </c>
      <c r="I32" s="804">
        <v>26572</v>
      </c>
      <c r="J32" s="1141">
        <v>29295.63</v>
      </c>
    </row>
    <row r="33" spans="1:10" ht="21.6" customHeight="1">
      <c r="A33" s="286" t="s">
        <v>182</v>
      </c>
      <c r="B33" s="938"/>
      <c r="C33" s="928"/>
      <c r="D33" s="629">
        <v>180</v>
      </c>
      <c r="E33" s="799">
        <v>68655</v>
      </c>
      <c r="F33" s="308">
        <f>ROUND(E33*(1+'Wildberries (РРЦ)'!$D$2),0)</f>
        <v>68655</v>
      </c>
      <c r="G33" s="330">
        <v>0.28000000000000003</v>
      </c>
      <c r="H33" s="77">
        <f t="shared" si="3"/>
        <v>49431.6</v>
      </c>
      <c r="I33" s="803">
        <v>30510</v>
      </c>
      <c r="J33" s="802">
        <v>33637.275000000001</v>
      </c>
    </row>
    <row r="34" spans="1:10" ht="25.9" customHeight="1" thickBot="1">
      <c r="A34" s="212"/>
      <c r="B34" s="939"/>
      <c r="C34" s="929"/>
      <c r="D34" s="632">
        <v>200</v>
      </c>
      <c r="E34" s="267">
        <v>75331</v>
      </c>
      <c r="F34" s="310">
        <f>ROUND(E34*(1+'Wildberries (РРЦ)'!$D$2),0)</f>
        <v>75331</v>
      </c>
      <c r="G34" s="344">
        <v>0.28000000000000003</v>
      </c>
      <c r="H34" s="80">
        <f t="shared" si="3"/>
        <v>54238.32</v>
      </c>
      <c r="I34" s="805">
        <v>33462</v>
      </c>
      <c r="J34" s="1143">
        <v>36891.855000000003</v>
      </c>
    </row>
    <row r="35" spans="1:10">
      <c r="A35" s="58"/>
      <c r="B35" s="58"/>
      <c r="C35" s="58"/>
      <c r="D35" s="58"/>
      <c r="G35" s="59"/>
      <c r="H35" s="81"/>
    </row>
    <row r="36" spans="1:10">
      <c r="A36" s="304" t="s">
        <v>3</v>
      </c>
      <c r="B36" s="123" t="str">
        <f>TREND!B28</f>
        <v>хххх@ххх.ru</v>
      </c>
      <c r="C36" s="62"/>
      <c r="D36" s="62"/>
      <c r="E36" s="207"/>
      <c r="F36" s="312"/>
      <c r="G36" s="65"/>
      <c r="H36" s="86"/>
      <c r="I36" s="207"/>
      <c r="J36" s="207"/>
    </row>
    <row r="37" spans="1:10">
      <c r="A37" s="304" t="s">
        <v>4</v>
      </c>
      <c r="B37" s="123">
        <f>TREND!B29</f>
        <v>8800</v>
      </c>
      <c r="C37" s="62"/>
      <c r="D37" s="62"/>
      <c r="E37" s="207"/>
      <c r="F37" s="312"/>
      <c r="G37" s="65"/>
      <c r="H37" s="86"/>
      <c r="I37" s="207"/>
      <c r="J37" s="207"/>
    </row>
    <row r="38" spans="1:10">
      <c r="A38" s="62"/>
      <c r="B38" s="62"/>
      <c r="C38" s="62"/>
      <c r="D38" s="62"/>
      <c r="E38" s="207"/>
      <c r="F38" s="312"/>
      <c r="G38" s="65"/>
      <c r="H38" s="86"/>
      <c r="I38" s="207"/>
      <c r="J38" s="207"/>
    </row>
  </sheetData>
  <mergeCells count="14">
    <mergeCell ref="K1:M1"/>
    <mergeCell ref="A2:J2"/>
    <mergeCell ref="C3:D3"/>
    <mergeCell ref="B4:B10"/>
    <mergeCell ref="C4:C10"/>
    <mergeCell ref="C27:D27"/>
    <mergeCell ref="B28:B34"/>
    <mergeCell ref="C28:C34"/>
    <mergeCell ref="C11:D11"/>
    <mergeCell ref="B12:B18"/>
    <mergeCell ref="C12:C18"/>
    <mergeCell ref="C19:D19"/>
    <mergeCell ref="B20:B26"/>
    <mergeCell ref="C20:C26"/>
  </mergeCells>
  <hyperlinks>
    <hyperlink ref="J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2" tint="-9.9978637043366805E-2"/>
  </sheetPr>
  <dimension ref="A1:AM24"/>
  <sheetViews>
    <sheetView view="pageBreakPreview" zoomScale="70" zoomScaleSheetLayoutView="70" workbookViewId="0">
      <selection activeCell="AK18" sqref="AK18"/>
    </sheetView>
  </sheetViews>
  <sheetFormatPr defaultColWidth="8.85546875" defaultRowHeight="15.75"/>
  <cols>
    <col min="1" max="1" width="40.7109375" style="16" customWidth="1"/>
    <col min="2" max="2" width="5.28515625" style="16" customWidth="1"/>
    <col min="3" max="3" width="5.140625" style="82" customWidth="1"/>
    <col min="4" max="4" width="7.5703125" style="206" hidden="1" customWidth="1"/>
    <col min="5" max="5" width="11.28515625" style="306" customWidth="1"/>
    <col min="6" max="7" width="11.28515625" style="82" customWidth="1"/>
    <col min="8" max="9" width="11.28515625" style="206" hidden="1" customWidth="1"/>
    <col min="10" max="10" width="11.28515625" style="206" customWidth="1"/>
    <col min="11" max="11" width="11.28515625" style="206" hidden="1" customWidth="1"/>
    <col min="12" max="12" width="11.28515625" style="306" customWidth="1"/>
    <col min="13" max="14" width="11.28515625" style="82" customWidth="1"/>
    <col min="15" max="16" width="11.28515625" style="206" hidden="1" customWidth="1"/>
    <col min="17" max="17" width="11.28515625" style="206" customWidth="1"/>
    <col min="18" max="18" width="11.28515625" style="206" hidden="1" customWidth="1"/>
    <col min="19" max="19" width="11.28515625" style="306" customWidth="1"/>
    <col min="20" max="21" width="11.28515625" style="82" customWidth="1"/>
    <col min="22" max="23" width="11.28515625" style="206" hidden="1" customWidth="1"/>
    <col min="24" max="24" width="11.28515625" style="206" customWidth="1"/>
    <col min="25" max="25" width="9.28515625" style="198" hidden="1" customWidth="1"/>
    <col min="26" max="31" width="9.28515625" style="82" hidden="1" customWidth="1"/>
    <col min="32" max="33" width="9.28515625" style="16" hidden="1" customWidth="1"/>
    <col min="34" max="16384" width="8.85546875" style="16"/>
  </cols>
  <sheetData>
    <row r="1" spans="1:36">
      <c r="A1" s="370" t="str">
        <f>'TREND - Viking (скрутка)'!A1</f>
        <v>c 10.01 по 14.01.2025</v>
      </c>
      <c r="B1" s="58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Z1" s="81"/>
      <c r="AA1" s="81"/>
      <c r="AB1" s="81"/>
      <c r="AC1" s="81"/>
      <c r="AD1" s="454"/>
      <c r="AE1" s="454"/>
      <c r="AF1" s="58"/>
      <c r="AG1" s="415" t="s">
        <v>34</v>
      </c>
    </row>
    <row r="2" spans="1:36" ht="16.5" thickBot="1">
      <c r="A2" s="60"/>
      <c r="B2" s="58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Z2" s="81"/>
      <c r="AA2" s="81"/>
      <c r="AB2" s="81"/>
      <c r="AC2" s="81"/>
      <c r="AD2" s="81"/>
      <c r="AE2" s="81"/>
      <c r="AF2" s="58"/>
      <c r="AG2" s="415" t="s">
        <v>100</v>
      </c>
    </row>
    <row r="3" spans="1:36" ht="27" thickBot="1">
      <c r="A3" s="985" t="s">
        <v>282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  <c r="L3" s="986"/>
      <c r="M3" s="986"/>
      <c r="N3" s="986"/>
      <c r="O3" s="986"/>
      <c r="P3" s="986"/>
      <c r="Q3" s="986"/>
      <c r="R3" s="986"/>
      <c r="S3" s="986"/>
      <c r="T3" s="986"/>
      <c r="U3" s="986"/>
      <c r="V3" s="986"/>
      <c r="W3" s="986"/>
      <c r="X3" s="986"/>
      <c r="Y3" s="455"/>
      <c r="Z3" s="456"/>
      <c r="AA3" s="456"/>
      <c r="AB3" s="456"/>
      <c r="AC3" s="456"/>
      <c r="AD3" s="456"/>
      <c r="AE3" s="913" t="s">
        <v>34</v>
      </c>
      <c r="AF3" s="913"/>
      <c r="AG3" s="913"/>
    </row>
    <row r="4" spans="1:36" ht="60" customHeight="1" thickBot="1">
      <c r="A4" s="615"/>
      <c r="B4" s="615"/>
      <c r="C4" s="616"/>
      <c r="D4" s="617"/>
      <c r="E4" s="987" t="s">
        <v>330</v>
      </c>
      <c r="F4" s="988"/>
      <c r="G4" s="988"/>
      <c r="H4" s="988"/>
      <c r="I4" s="988"/>
      <c r="J4" s="988"/>
      <c r="K4" s="617"/>
      <c r="L4" s="987" t="s">
        <v>329</v>
      </c>
      <c r="M4" s="988"/>
      <c r="N4" s="988"/>
      <c r="O4" s="988"/>
      <c r="P4" s="988"/>
      <c r="Q4" s="988"/>
      <c r="R4" s="617"/>
      <c r="S4" s="987" t="s">
        <v>331</v>
      </c>
      <c r="T4" s="988"/>
      <c r="U4" s="988"/>
      <c r="V4" s="988"/>
      <c r="W4" s="988"/>
      <c r="X4" s="988"/>
      <c r="Y4" s="199"/>
      <c r="Z4" s="982" t="s">
        <v>321</v>
      </c>
      <c r="AA4" s="983"/>
      <c r="AB4" s="983"/>
      <c r="AC4" s="983"/>
      <c r="AD4" s="983"/>
      <c r="AE4" s="983"/>
      <c r="AF4" s="983"/>
      <c r="AG4" s="984"/>
    </row>
    <row r="5" spans="1:36" ht="63.75" thickBot="1">
      <c r="A5" s="618" t="s">
        <v>101</v>
      </c>
      <c r="B5" s="989" t="s">
        <v>36</v>
      </c>
      <c r="C5" s="990"/>
      <c r="D5" s="457" t="s">
        <v>45</v>
      </c>
      <c r="E5" s="458" t="s">
        <v>45</v>
      </c>
      <c r="F5" s="459" t="s">
        <v>62</v>
      </c>
      <c r="G5" s="460" t="s">
        <v>105</v>
      </c>
      <c r="H5" s="461"/>
      <c r="I5" s="775"/>
      <c r="J5" s="462" t="s">
        <v>37</v>
      </c>
      <c r="K5" s="463" t="s">
        <v>45</v>
      </c>
      <c r="L5" s="458" t="s">
        <v>45</v>
      </c>
      <c r="M5" s="459" t="s">
        <v>62</v>
      </c>
      <c r="N5" s="460" t="s">
        <v>105</v>
      </c>
      <c r="O5" s="461"/>
      <c r="P5" s="775"/>
      <c r="Q5" s="462" t="s">
        <v>37</v>
      </c>
      <c r="R5" s="463" t="s">
        <v>45</v>
      </c>
      <c r="S5" s="458" t="s">
        <v>45</v>
      </c>
      <c r="T5" s="459" t="s">
        <v>62</v>
      </c>
      <c r="U5" s="460" t="s">
        <v>105</v>
      </c>
      <c r="V5" s="461"/>
      <c r="W5" s="780"/>
      <c r="X5" s="462" t="s">
        <v>37</v>
      </c>
      <c r="Y5" s="464" t="s">
        <v>45</v>
      </c>
      <c r="Z5" s="465" t="s">
        <v>45</v>
      </c>
      <c r="AA5" s="466" t="s">
        <v>62</v>
      </c>
      <c r="AB5" s="467" t="s">
        <v>105</v>
      </c>
      <c r="AC5" s="468"/>
      <c r="AD5" s="469" t="s">
        <v>37</v>
      </c>
      <c r="AE5" s="470" t="s">
        <v>37</v>
      </c>
      <c r="AF5" s="471" t="s">
        <v>46</v>
      </c>
      <c r="AG5" s="472" t="s">
        <v>47</v>
      </c>
    </row>
    <row r="6" spans="1:36" ht="17.25" customHeight="1">
      <c r="A6" s="1000" t="s">
        <v>327</v>
      </c>
      <c r="B6" s="1001" t="s">
        <v>102</v>
      </c>
      <c r="C6" s="622">
        <v>90</v>
      </c>
      <c r="D6" s="505">
        <v>23444</v>
      </c>
      <c r="E6" s="449">
        <f>ROUND(D6*(1+'Wildberries (РРЦ)'!$D$2),0)</f>
        <v>23444</v>
      </c>
      <c r="F6" s="473">
        <v>0.45755000000000001</v>
      </c>
      <c r="G6" s="439">
        <f t="shared" ref="G6:G13" si="0">E6*(1-F6)</f>
        <v>12717.1978</v>
      </c>
      <c r="H6" s="566">
        <v>10650</v>
      </c>
      <c r="I6" s="776">
        <v>0.23499999999999999</v>
      </c>
      <c r="J6" s="1154">
        <v>9165.65625</v>
      </c>
      <c r="K6" s="1150">
        <v>27622</v>
      </c>
      <c r="L6" s="449">
        <f>ROUND(K6*(1+'Wildberries (РРЦ)'!$D$2),0)</f>
        <v>27622</v>
      </c>
      <c r="M6" s="473">
        <v>0.47022000000000003</v>
      </c>
      <c r="N6" s="439">
        <f t="shared" ref="N6:N13" si="1">L6*(1-M6)</f>
        <v>14633.583159999998</v>
      </c>
      <c r="O6" s="566">
        <v>12549</v>
      </c>
      <c r="P6" s="776">
        <v>0.253</v>
      </c>
      <c r="Q6" s="1154">
        <v>10545.865875</v>
      </c>
      <c r="R6" s="1150">
        <v>33731</v>
      </c>
      <c r="S6" s="449">
        <f>ROUND(R6*(1+'Wildberries (РРЦ)'!$D$2),0)</f>
        <v>33731</v>
      </c>
      <c r="T6" s="473">
        <v>0.45898</v>
      </c>
      <c r="U6" s="268">
        <f t="shared" ref="U6:U13" si="2">S6*(1-T6)</f>
        <v>18249.145620000003</v>
      </c>
      <c r="V6" s="566">
        <v>15324</v>
      </c>
      <c r="W6" s="776">
        <v>0.23499999999999999</v>
      </c>
      <c r="X6" s="1154">
        <v>13188.217500000001</v>
      </c>
      <c r="Y6" s="1144">
        <v>30000</v>
      </c>
      <c r="Z6" s="513">
        <f>ROUND(Y6*(1+'Wildberries (РРЦ)'!$D$2),0)</f>
        <v>30000</v>
      </c>
      <c r="AA6" s="477">
        <v>0.316</v>
      </c>
      <c r="AB6" s="478">
        <f t="shared" ref="AB6:AB13" si="3">Z6*(1-AA6)</f>
        <v>20520</v>
      </c>
      <c r="AC6" s="514">
        <v>17778</v>
      </c>
      <c r="AD6" s="479">
        <f>AC6/(IF(AND('Категория(опт)'!$B$6="с НДС"),1,IF(AND('Категория(опт)'!$B$6="без НДС"),1.2,"")))</f>
        <v>17778</v>
      </c>
      <c r="AE6" s="506">
        <f>AC6*0.855/(IF(AND('Категория(опт)'!$B$6="с НДС"),1,IF(AND('Категория(опт)'!$B$6="без НДС"),1.2,"")))</f>
        <v>15200.19</v>
      </c>
      <c r="AF6" s="481">
        <f t="shared" ref="AF6:AF13" si="4">AB6-AE6</f>
        <v>5319.8099999999995</v>
      </c>
      <c r="AG6" s="482">
        <f t="shared" ref="AG6:AG13" si="5">AF6/AE6</f>
        <v>0.34998312521093483</v>
      </c>
    </row>
    <row r="7" spans="1:36" ht="17.25" customHeight="1">
      <c r="A7" s="996"/>
      <c r="B7" s="1002"/>
      <c r="C7" s="623">
        <v>140</v>
      </c>
      <c r="D7" s="515">
        <v>25921</v>
      </c>
      <c r="E7" s="562">
        <f>ROUND(D7*(1+'Wildberries (РРЦ)'!$D$2),0)</f>
        <v>25921</v>
      </c>
      <c r="F7" s="474">
        <v>0.45755000000000001</v>
      </c>
      <c r="G7" s="475">
        <f t="shared" si="0"/>
        <v>14060.846449999999</v>
      </c>
      <c r="H7" s="563">
        <v>11776</v>
      </c>
      <c r="I7" s="777">
        <v>0.23499999999999999</v>
      </c>
      <c r="J7" s="1155">
        <v>10134.719999999999</v>
      </c>
      <c r="K7" s="1151">
        <v>30478</v>
      </c>
      <c r="L7" s="562">
        <f>ROUND(K7*(1+'Wildberries (РРЦ)'!$D$2),0)</f>
        <v>30478</v>
      </c>
      <c r="M7" s="474">
        <v>0.47022000000000003</v>
      </c>
      <c r="N7" s="475">
        <f t="shared" si="1"/>
        <v>16146.634839999997</v>
      </c>
      <c r="O7" s="563">
        <v>13846</v>
      </c>
      <c r="P7" s="777">
        <v>0.253</v>
      </c>
      <c r="Q7" s="1155">
        <v>11635.832249999999</v>
      </c>
      <c r="R7" s="1151">
        <v>36586</v>
      </c>
      <c r="S7" s="562">
        <f>ROUND(R7*(1+'Wildberries (РРЦ)'!$D$2),0)</f>
        <v>36586</v>
      </c>
      <c r="T7" s="474">
        <v>0.45898</v>
      </c>
      <c r="U7" s="137">
        <f t="shared" si="2"/>
        <v>19793.757720000001</v>
      </c>
      <c r="V7" s="563">
        <v>16622</v>
      </c>
      <c r="W7" s="777">
        <v>0.23499999999999999</v>
      </c>
      <c r="X7" s="1161">
        <v>14305.30875</v>
      </c>
      <c r="Y7" s="1145">
        <v>32313</v>
      </c>
      <c r="Z7" s="516">
        <f>ROUND(Y7*(1+'Wildberries (РРЦ)'!$D$2),0)</f>
        <v>32313</v>
      </c>
      <c r="AA7" s="483">
        <v>0.316</v>
      </c>
      <c r="AB7" s="484">
        <f t="shared" si="3"/>
        <v>22102.091999999997</v>
      </c>
      <c r="AC7" s="517">
        <v>19148</v>
      </c>
      <c r="AD7" s="485">
        <f>AC7/(IF(AND('Категория(опт)'!$B$6="с НДС"),1,IF(AND('Категория(опт)'!$B$6="без НДС"),1.2,"")))</f>
        <v>19148</v>
      </c>
      <c r="AE7" s="486">
        <f>AC7*0.855/(IF(AND('Категория(опт)'!$B$6="с НДС"),1,IF(AND('Категория(опт)'!$B$6="без НДС"),1.2,"")))</f>
        <v>16371.539999999999</v>
      </c>
      <c r="AF7" s="487">
        <f t="shared" si="4"/>
        <v>5730.5519999999979</v>
      </c>
      <c r="AG7" s="488">
        <f t="shared" si="5"/>
        <v>0.35003133486525995</v>
      </c>
      <c r="AH7" s="1162"/>
      <c r="AI7" s="61"/>
      <c r="AJ7" s="61"/>
    </row>
    <row r="8" spans="1:36" ht="17.25" customHeight="1">
      <c r="A8" s="996"/>
      <c r="B8" s="1002"/>
      <c r="C8" s="624">
        <v>160</v>
      </c>
      <c r="D8" s="489">
        <v>28184</v>
      </c>
      <c r="E8" s="450">
        <f>ROUND(D8*(1+'Wildberries (РРЦ)'!$D$2),0)</f>
        <v>28184</v>
      </c>
      <c r="F8" s="490">
        <v>0.45755000000000001</v>
      </c>
      <c r="G8" s="448">
        <f t="shared" si="0"/>
        <v>15288.4108</v>
      </c>
      <c r="H8" s="564">
        <v>12804</v>
      </c>
      <c r="I8" s="778">
        <v>0.23499999999999999</v>
      </c>
      <c r="J8" s="1156">
        <v>11019.442499999999</v>
      </c>
      <c r="K8" s="1152">
        <v>32743</v>
      </c>
      <c r="L8" s="450">
        <f>ROUND(K8*(1+'Wildberries (РРЦ)'!$D$2),0)</f>
        <v>32743</v>
      </c>
      <c r="M8" s="490">
        <v>0.47022000000000003</v>
      </c>
      <c r="N8" s="448">
        <f t="shared" si="1"/>
        <v>17346.586539999997</v>
      </c>
      <c r="O8" s="564">
        <v>14874</v>
      </c>
      <c r="P8" s="778">
        <v>0.253</v>
      </c>
      <c r="Q8" s="1156">
        <v>12499.73775</v>
      </c>
      <c r="R8" s="1152">
        <v>38851</v>
      </c>
      <c r="S8" s="450">
        <f>ROUND(R8*(1+'Wildberries (РРЦ)'!$D$2),0)</f>
        <v>38851</v>
      </c>
      <c r="T8" s="490">
        <v>0.45898</v>
      </c>
      <c r="U8" s="254">
        <f t="shared" si="2"/>
        <v>21019.168020000001</v>
      </c>
      <c r="V8" s="564">
        <v>17648</v>
      </c>
      <c r="W8" s="778">
        <v>0.23499999999999999</v>
      </c>
      <c r="X8" s="1156">
        <v>15188.31</v>
      </c>
      <c r="Y8" s="1146">
        <v>33238</v>
      </c>
      <c r="Z8" s="518">
        <f>ROUND(Y8*(1+'Wildberries (РРЦ)'!$D$2),0)</f>
        <v>33238</v>
      </c>
      <c r="AA8" s="491">
        <v>0.316</v>
      </c>
      <c r="AB8" s="492">
        <f t="shared" si="3"/>
        <v>22734.791999999998</v>
      </c>
      <c r="AC8" s="519">
        <v>19697</v>
      </c>
      <c r="AD8" s="493">
        <f>AC8/(IF(AND('Категория(опт)'!$B$6="с НДС"),1,IF(AND('Категория(опт)'!$B$6="без НДС"),1.2,"")))</f>
        <v>19697</v>
      </c>
      <c r="AE8" s="480">
        <f>AC8*0.855/(IF(AND('Категория(опт)'!$B$6="с НДС"),1,IF(AND('Категория(опт)'!$B$6="без НДС"),1.2,"")))</f>
        <v>16840.935000000001</v>
      </c>
      <c r="AF8" s="494">
        <f t="shared" si="4"/>
        <v>5893.8569999999963</v>
      </c>
      <c r="AG8" s="495">
        <f t="shared" si="5"/>
        <v>0.34997207696603522</v>
      </c>
    </row>
    <row r="9" spans="1:36" ht="17.25" customHeight="1" thickBot="1">
      <c r="A9" s="997"/>
      <c r="B9" s="1003"/>
      <c r="C9" s="625">
        <v>180</v>
      </c>
      <c r="D9" s="496">
        <v>30478</v>
      </c>
      <c r="E9" s="542">
        <f>ROUND(D9*(1+'Wildberries (РРЦ)'!$D$2),0)</f>
        <v>30478</v>
      </c>
      <c r="F9" s="497">
        <v>0.45755000000000001</v>
      </c>
      <c r="G9" s="498">
        <f t="shared" si="0"/>
        <v>16532.791099999999</v>
      </c>
      <c r="H9" s="565">
        <v>13846</v>
      </c>
      <c r="I9" s="779">
        <v>0.23499999999999999</v>
      </c>
      <c r="J9" s="1157">
        <v>11916.213750000001</v>
      </c>
      <c r="K9" s="1153">
        <v>35053</v>
      </c>
      <c r="L9" s="542">
        <f>ROUND(K9*(1+'Wildberries (РРЦ)'!$D$2),0)</f>
        <v>35053</v>
      </c>
      <c r="M9" s="497">
        <v>0.47022000000000003</v>
      </c>
      <c r="N9" s="498">
        <f t="shared" si="1"/>
        <v>18570.378339999996</v>
      </c>
      <c r="O9" s="565">
        <v>15924</v>
      </c>
      <c r="P9" s="779">
        <v>0.253</v>
      </c>
      <c r="Q9" s="1157">
        <v>13382.1315</v>
      </c>
      <c r="R9" s="1153">
        <v>41145</v>
      </c>
      <c r="S9" s="542">
        <f>ROUND(R9*(1+'Wildberries (РРЦ)'!$D$2),0)</f>
        <v>41145</v>
      </c>
      <c r="T9" s="497">
        <v>0.45898</v>
      </c>
      <c r="U9" s="140">
        <f t="shared" si="2"/>
        <v>22260.267900000003</v>
      </c>
      <c r="V9" s="565">
        <v>18692</v>
      </c>
      <c r="W9" s="779">
        <v>0.23499999999999999</v>
      </c>
      <c r="X9" s="1157">
        <v>16086.802500000002</v>
      </c>
      <c r="Y9" s="1147">
        <v>36050</v>
      </c>
      <c r="Z9" s="520">
        <f>ROUND(Y9*(1+'Wildberries (РРЦ)'!$D$2),0)</f>
        <v>36050</v>
      </c>
      <c r="AA9" s="499">
        <v>0.316</v>
      </c>
      <c r="AB9" s="500">
        <f t="shared" si="3"/>
        <v>24658.199999999997</v>
      </c>
      <c r="AC9" s="521">
        <v>21363</v>
      </c>
      <c r="AD9" s="501">
        <f>AC9/(IF(AND('Категория(опт)'!$B$6="с НДС"),1,IF(AND('Категория(опт)'!$B$6="без НДС"),1.2,"")))</f>
        <v>21363</v>
      </c>
      <c r="AE9" s="502">
        <f>AC9*0.855/(IF(AND('Категория(опт)'!$B$6="с НДС"),1,IF(AND('Категория(опт)'!$B$6="без НДС"),1.2,"")))</f>
        <v>18265.364999999998</v>
      </c>
      <c r="AF9" s="503">
        <f t="shared" si="4"/>
        <v>6392.8349999999991</v>
      </c>
      <c r="AG9" s="504">
        <f t="shared" si="5"/>
        <v>0.3499976595047512</v>
      </c>
    </row>
    <row r="10" spans="1:36" ht="17.25" customHeight="1">
      <c r="A10" s="1000" t="s">
        <v>328</v>
      </c>
      <c r="B10" s="1001" t="s">
        <v>102</v>
      </c>
      <c r="C10" s="622">
        <v>90</v>
      </c>
      <c r="D10" s="476">
        <v>44609</v>
      </c>
      <c r="E10" s="562">
        <f>ROUND(D10*(1+'Wildberries (РРЦ)'!$D$2),0)</f>
        <v>44609</v>
      </c>
      <c r="F10" s="473">
        <v>0.45755000000000001</v>
      </c>
      <c r="G10" s="475">
        <f t="shared" si="0"/>
        <v>24198.152050000001</v>
      </c>
      <c r="H10" s="563">
        <v>20265</v>
      </c>
      <c r="I10" s="777">
        <v>0.23499999999999999</v>
      </c>
      <c r="J10" s="1155">
        <v>17440.565624999999</v>
      </c>
      <c r="K10" s="1151">
        <v>53377</v>
      </c>
      <c r="L10" s="562">
        <f>ROUND(K10*(1+'Wildberries (РРЦ)'!$D$2),0)</f>
        <v>53377</v>
      </c>
      <c r="M10" s="473">
        <v>0.47022000000000003</v>
      </c>
      <c r="N10" s="475">
        <f t="shared" si="1"/>
        <v>28278.067059999994</v>
      </c>
      <c r="O10" s="563">
        <v>24249</v>
      </c>
      <c r="P10" s="777">
        <v>0.253</v>
      </c>
      <c r="Q10" s="1155">
        <v>20378.253375</v>
      </c>
      <c r="R10" s="1151">
        <v>57965</v>
      </c>
      <c r="S10" s="562">
        <f>ROUND(R10*(1+'Wildberries (РРЦ)'!$D$2),0)</f>
        <v>57965</v>
      </c>
      <c r="T10" s="473">
        <v>0.45898</v>
      </c>
      <c r="U10" s="137">
        <f t="shared" si="2"/>
        <v>31360.224300000002</v>
      </c>
      <c r="V10" s="563">
        <v>26332</v>
      </c>
      <c r="W10" s="777">
        <v>0.23499999999999999</v>
      </c>
      <c r="X10" s="1155">
        <v>22661.977500000001</v>
      </c>
      <c r="Y10" s="1148">
        <v>49700</v>
      </c>
      <c r="Z10" s="522">
        <f>ROUND(Y10*(1+'Wildberries (РРЦ)'!$D$2),0)</f>
        <v>49700</v>
      </c>
      <c r="AA10" s="477">
        <v>0.316</v>
      </c>
      <c r="AB10" s="523">
        <f t="shared" si="3"/>
        <v>33994.799999999996</v>
      </c>
      <c r="AC10" s="524">
        <v>28400</v>
      </c>
      <c r="AD10" s="525">
        <f>AC10/(IF(AND('Категория(опт)'!$B$6="с НДС"),1,IF(AND('Категория(опт)'!$B$6="без НДС"),1.2,"")))</f>
        <v>28400</v>
      </c>
      <c r="AE10" s="526">
        <f>AC10*0.855/(IF(AND('Категория(опт)'!$B$6="с НДС"),1,IF(AND('Категория(опт)'!$B$6="без НДС"),1.2,"")))</f>
        <v>24282</v>
      </c>
      <c r="AF10" s="487">
        <f t="shared" si="4"/>
        <v>9712.7999999999956</v>
      </c>
      <c r="AG10" s="488">
        <f t="shared" si="5"/>
        <v>0.3999999999999998</v>
      </c>
    </row>
    <row r="11" spans="1:36" ht="17.25" customHeight="1">
      <c r="A11" s="996"/>
      <c r="B11" s="1002"/>
      <c r="C11" s="623">
        <v>140</v>
      </c>
      <c r="D11" s="476">
        <v>47998</v>
      </c>
      <c r="E11" s="562">
        <f>ROUND(D11*(1+'Wildberries (РРЦ)'!$D$2),0)</f>
        <v>47998</v>
      </c>
      <c r="F11" s="474">
        <v>0.45755000000000001</v>
      </c>
      <c r="G11" s="475">
        <f t="shared" si="0"/>
        <v>26036.515100000001</v>
      </c>
      <c r="H11" s="563">
        <v>21805</v>
      </c>
      <c r="I11" s="777">
        <v>0.23499999999999999</v>
      </c>
      <c r="J11" s="1155">
        <v>18765.928125000002</v>
      </c>
      <c r="K11" s="1151">
        <v>57159</v>
      </c>
      <c r="L11" s="562">
        <f>ROUND(K11*(1+'Wildberries (РРЦ)'!$D$2),0)</f>
        <v>57159</v>
      </c>
      <c r="M11" s="474">
        <v>0.47022000000000003</v>
      </c>
      <c r="N11" s="475">
        <f t="shared" si="1"/>
        <v>30281.695019999996</v>
      </c>
      <c r="O11" s="563">
        <v>25968</v>
      </c>
      <c r="P11" s="777">
        <v>0.253</v>
      </c>
      <c r="Q11" s="1155">
        <v>21822.858</v>
      </c>
      <c r="R11" s="1151">
        <v>61747</v>
      </c>
      <c r="S11" s="562">
        <f>ROUND(R11*(1+'Wildberries (РРЦ)'!$D$2),0)</f>
        <v>61747</v>
      </c>
      <c r="T11" s="474">
        <v>0.45898</v>
      </c>
      <c r="U11" s="137">
        <f t="shared" si="2"/>
        <v>33406.361940000003</v>
      </c>
      <c r="V11" s="563">
        <v>28052</v>
      </c>
      <c r="W11" s="777">
        <v>0.23499999999999999</v>
      </c>
      <c r="X11" s="1161">
        <v>24142.252499999999</v>
      </c>
      <c r="Y11" s="1145">
        <v>52825</v>
      </c>
      <c r="Z11" s="516">
        <f>ROUND(Y11*(1+'Wildberries (РРЦ)'!$D$2),0)</f>
        <v>52825</v>
      </c>
      <c r="AA11" s="483">
        <v>0.316</v>
      </c>
      <c r="AB11" s="484">
        <f t="shared" si="3"/>
        <v>36132.299999999996</v>
      </c>
      <c r="AC11" s="517">
        <v>30186</v>
      </c>
      <c r="AD11" s="485">
        <f>AC11/(IF(AND('Категория(опт)'!$B$6="с НДС"),1,IF(AND('Категория(опт)'!$B$6="без НДС"),1.2,"")))</f>
        <v>30186</v>
      </c>
      <c r="AE11" s="486">
        <f>AC11*0.855/(IF(AND('Категория(опт)'!$B$6="с НДС"),1,IF(AND('Категория(опт)'!$B$6="без НДС"),1.2,"")))</f>
        <v>25809.03</v>
      </c>
      <c r="AF11" s="487">
        <f t="shared" si="4"/>
        <v>10323.269999999997</v>
      </c>
      <c r="AG11" s="488">
        <f t="shared" si="5"/>
        <v>0.39998674882395802</v>
      </c>
    </row>
    <row r="12" spans="1:36" ht="17.25" customHeight="1">
      <c r="A12" s="996"/>
      <c r="B12" s="1002"/>
      <c r="C12" s="624">
        <v>160</v>
      </c>
      <c r="D12" s="489">
        <v>50308</v>
      </c>
      <c r="E12" s="450">
        <f>ROUND(D12*(1+'Wildberries (РРЦ)'!$D$2),0)</f>
        <v>50308</v>
      </c>
      <c r="F12" s="490">
        <v>0.45755000000000001</v>
      </c>
      <c r="G12" s="448">
        <f t="shared" si="0"/>
        <v>27289.5746</v>
      </c>
      <c r="H12" s="564">
        <v>22853</v>
      </c>
      <c r="I12" s="778">
        <v>0.23499999999999999</v>
      </c>
      <c r="J12" s="1156">
        <v>19667.863125000003</v>
      </c>
      <c r="K12" s="1152">
        <v>59438</v>
      </c>
      <c r="L12" s="450">
        <f>ROUND(K12*(1+'Wildberries (РРЦ)'!$D$2),0)</f>
        <v>59438</v>
      </c>
      <c r="M12" s="490">
        <v>0.47022000000000003</v>
      </c>
      <c r="N12" s="448">
        <f t="shared" si="1"/>
        <v>31489.063639999997</v>
      </c>
      <c r="O12" s="564">
        <v>27002</v>
      </c>
      <c r="P12" s="778">
        <v>0.253</v>
      </c>
      <c r="Q12" s="1156">
        <v>22691.80575</v>
      </c>
      <c r="R12" s="1152">
        <v>64027</v>
      </c>
      <c r="S12" s="450">
        <f>ROUND(R12*(1+'Wildberries (РРЦ)'!$D$2),0)</f>
        <v>64027</v>
      </c>
      <c r="T12" s="490">
        <v>0.45898</v>
      </c>
      <c r="U12" s="254">
        <f t="shared" si="2"/>
        <v>34639.887540000003</v>
      </c>
      <c r="V12" s="564">
        <v>29086</v>
      </c>
      <c r="W12" s="778">
        <v>0.23499999999999999</v>
      </c>
      <c r="X12" s="1156">
        <v>25032.138750000002</v>
      </c>
      <c r="Y12" s="1146">
        <v>55000</v>
      </c>
      <c r="Z12" s="518">
        <f>ROUND(Y12*(1+'Wildberries (РРЦ)'!$D$2),0)</f>
        <v>55000</v>
      </c>
      <c r="AA12" s="491">
        <v>0.316</v>
      </c>
      <c r="AB12" s="492">
        <f t="shared" si="3"/>
        <v>37620</v>
      </c>
      <c r="AC12" s="519">
        <v>31429</v>
      </c>
      <c r="AD12" s="493">
        <f>AC12/(IF(AND('Категория(опт)'!$B$6="с НДС"),1,IF(AND('Категория(опт)'!$B$6="без НДС"),1.2,"")))</f>
        <v>31429</v>
      </c>
      <c r="AE12" s="480">
        <f>AC12*0.855/(IF(AND('Категория(опт)'!$B$6="с НДС"),1,IF(AND('Категория(опт)'!$B$6="без НДС"),1.2,"")))</f>
        <v>26871.794999999998</v>
      </c>
      <c r="AF12" s="494">
        <f t="shared" si="4"/>
        <v>10748.205000000002</v>
      </c>
      <c r="AG12" s="495">
        <f t="shared" si="5"/>
        <v>0.3999809093512362</v>
      </c>
    </row>
    <row r="13" spans="1:36" ht="17.25" customHeight="1" thickBot="1">
      <c r="A13" s="997"/>
      <c r="B13" s="1003"/>
      <c r="C13" s="625">
        <v>180</v>
      </c>
      <c r="D13" s="496">
        <v>52602</v>
      </c>
      <c r="E13" s="542">
        <f>ROUND(D13*(1+'Wildberries (РРЦ)'!$D$2),0)</f>
        <v>52602</v>
      </c>
      <c r="F13" s="497">
        <v>0.45755000000000001</v>
      </c>
      <c r="G13" s="498">
        <f t="shared" si="0"/>
        <v>28533.954900000001</v>
      </c>
      <c r="H13" s="565">
        <v>23896</v>
      </c>
      <c r="I13" s="779">
        <v>0.23499999999999999</v>
      </c>
      <c r="J13" s="1157">
        <v>20565.494999999999</v>
      </c>
      <c r="K13" s="1153">
        <v>61733</v>
      </c>
      <c r="L13" s="542">
        <f>ROUND(K13*(1+'Wildberries (РРЦ)'!$D$2),0)</f>
        <v>61733</v>
      </c>
      <c r="M13" s="497">
        <v>0.47022000000000003</v>
      </c>
      <c r="N13" s="498">
        <f t="shared" si="1"/>
        <v>32704.908739999995</v>
      </c>
      <c r="O13" s="565">
        <v>28044</v>
      </c>
      <c r="P13" s="779">
        <v>0.253</v>
      </c>
      <c r="Q13" s="1157">
        <v>23567.476499999997</v>
      </c>
      <c r="R13" s="1153">
        <v>66306</v>
      </c>
      <c r="S13" s="542">
        <f>ROUND(R13*(1+'Wildberries (РРЦ)'!$D$2),0)</f>
        <v>66306</v>
      </c>
      <c r="T13" s="497">
        <v>0.45898</v>
      </c>
      <c r="U13" s="140">
        <f t="shared" si="2"/>
        <v>35872.872120000007</v>
      </c>
      <c r="V13" s="565">
        <v>30122</v>
      </c>
      <c r="W13" s="779">
        <v>0.23499999999999999</v>
      </c>
      <c r="X13" s="1157">
        <v>25923.746250000004</v>
      </c>
      <c r="Y13" s="1149">
        <v>57488</v>
      </c>
      <c r="Z13" s="527">
        <f>ROUND(Y13*(1+'Wildberries (РРЦ)'!$D$2),0)</f>
        <v>57488</v>
      </c>
      <c r="AA13" s="507">
        <v>0.316</v>
      </c>
      <c r="AB13" s="508">
        <f t="shared" si="3"/>
        <v>39321.791999999994</v>
      </c>
      <c r="AC13" s="528">
        <v>32850</v>
      </c>
      <c r="AD13" s="509">
        <f>AC13/(IF(AND('Категория(опт)'!$B$6="с НДС"),1,IF(AND('Категория(опт)'!$B$6="без НДС"),1.2,"")))</f>
        <v>32850</v>
      </c>
      <c r="AE13" s="510">
        <f>AC13*0.855/(IF(AND('Категория(опт)'!$B$6="с НДС"),1,IF(AND('Категория(опт)'!$B$6="без НДС"),1.2,"")))</f>
        <v>28086.75</v>
      </c>
      <c r="AF13" s="511">
        <f t="shared" si="4"/>
        <v>11235.041999999994</v>
      </c>
      <c r="AG13" s="512">
        <f t="shared" si="5"/>
        <v>0.40001217656012156</v>
      </c>
    </row>
    <row r="14" spans="1:36" ht="17.25" customHeight="1">
      <c r="A14" s="996" t="s">
        <v>103</v>
      </c>
      <c r="B14" s="998" t="s">
        <v>102</v>
      </c>
      <c r="C14" s="619">
        <v>90</v>
      </c>
      <c r="D14" s="476"/>
      <c r="E14" s="562">
        <f>'Основание с ламелями'!D7</f>
        <v>7802</v>
      </c>
      <c r="F14" s="474">
        <v>0</v>
      </c>
      <c r="G14" s="475">
        <f t="shared" ref="G14" si="6">E14*(1-F14)</f>
        <v>7802</v>
      </c>
      <c r="H14" s="204"/>
      <c r="I14" s="204"/>
      <c r="J14" s="1158">
        <v>3841.2562500000004</v>
      </c>
      <c r="K14" s="707"/>
      <c r="L14" s="204"/>
      <c r="M14" s="536"/>
      <c r="N14" s="531"/>
      <c r="O14" s="715"/>
      <c r="P14" s="715"/>
      <c r="Q14" s="715"/>
      <c r="R14" s="715"/>
      <c r="S14" s="531"/>
      <c r="T14" s="536"/>
      <c r="U14" s="531"/>
      <c r="V14" s="715"/>
      <c r="W14" s="715"/>
      <c r="X14" s="715"/>
      <c r="Y14" s="537"/>
      <c r="Z14" s="568"/>
      <c r="AA14" s="708"/>
      <c r="AB14" s="709"/>
      <c r="AC14" s="710"/>
      <c r="AD14" s="711"/>
      <c r="AE14" s="712"/>
      <c r="AF14" s="713"/>
      <c r="AG14" s="714"/>
    </row>
    <row r="15" spans="1:36" ht="17.25" customHeight="1">
      <c r="A15" s="996"/>
      <c r="B15" s="998"/>
      <c r="C15" s="619">
        <v>140</v>
      </c>
      <c r="D15" s="703"/>
      <c r="E15" s="562">
        <f>'Основание с ламелями'!D9</f>
        <v>9293</v>
      </c>
      <c r="F15" s="474">
        <v>0</v>
      </c>
      <c r="G15" s="475">
        <f t="shared" ref="G15:G17" si="7">E15*(1-F15)</f>
        <v>9293</v>
      </c>
      <c r="H15" s="204"/>
      <c r="I15" s="204"/>
      <c r="J15" s="1163">
        <v>4404.1050000000005</v>
      </c>
      <c r="K15" s="529"/>
      <c r="L15" s="534"/>
      <c r="M15" s="530"/>
      <c r="N15" s="531"/>
      <c r="O15" s="531"/>
      <c r="P15" s="531"/>
      <c r="Q15" s="531"/>
      <c r="R15" s="995"/>
      <c r="S15" s="995"/>
      <c r="T15" s="995"/>
      <c r="U15" s="995"/>
      <c r="V15" s="995"/>
      <c r="W15" s="995"/>
      <c r="X15" s="995"/>
      <c r="Y15" s="533"/>
      <c r="Z15" s="534"/>
      <c r="AA15" s="530"/>
      <c r="AB15" s="534"/>
      <c r="AC15" s="534"/>
      <c r="AD15" s="534"/>
      <c r="AE15" s="534"/>
      <c r="AF15" s="535"/>
      <c r="AG15" s="536"/>
    </row>
    <row r="16" spans="1:36" ht="17.25" customHeight="1">
      <c r="A16" s="996"/>
      <c r="B16" s="998"/>
      <c r="C16" s="620">
        <v>160</v>
      </c>
      <c r="D16" s="704"/>
      <c r="E16" s="450">
        <f>'Основание с ламелями'!D10</f>
        <v>9534</v>
      </c>
      <c r="F16" s="490">
        <v>0</v>
      </c>
      <c r="G16" s="448">
        <f t="shared" si="7"/>
        <v>9534</v>
      </c>
      <c r="H16" s="393"/>
      <c r="I16" s="393"/>
      <c r="J16" s="1159">
        <v>4591.1475</v>
      </c>
      <c r="K16" s="532"/>
      <c r="L16" s="531"/>
      <c r="M16" s="536"/>
      <c r="N16" s="534"/>
      <c r="O16" s="534"/>
      <c r="P16" s="534"/>
      <c r="Q16" s="534"/>
      <c r="R16" s="995"/>
      <c r="S16" s="995"/>
      <c r="T16" s="995"/>
      <c r="U16" s="995"/>
      <c r="V16" s="995"/>
      <c r="W16" s="995"/>
      <c r="X16" s="995"/>
      <c r="Y16" s="537"/>
      <c r="Z16" s="531"/>
      <c r="AA16" s="536"/>
      <c r="AB16" s="534"/>
      <c r="AC16" s="534"/>
      <c r="AD16" s="531"/>
      <c r="AE16" s="531"/>
      <c r="AF16" s="535"/>
      <c r="AG16" s="536"/>
    </row>
    <row r="17" spans="1:33" ht="17.25" customHeight="1" thickBot="1">
      <c r="A17" s="997"/>
      <c r="B17" s="999"/>
      <c r="C17" s="621">
        <v>180</v>
      </c>
      <c r="D17" s="705"/>
      <c r="E17" s="542">
        <f>'Основание с ламелями'!D11</f>
        <v>11519</v>
      </c>
      <c r="F17" s="497">
        <v>0</v>
      </c>
      <c r="G17" s="498">
        <f t="shared" si="7"/>
        <v>11519</v>
      </c>
      <c r="H17" s="567"/>
      <c r="I17" s="567"/>
      <c r="J17" s="1160">
        <v>5614.7174999999997</v>
      </c>
      <c r="K17" s="532"/>
      <c r="L17" s="531"/>
      <c r="M17" s="536"/>
      <c r="N17" s="531"/>
      <c r="O17" s="531"/>
      <c r="P17" s="531"/>
      <c r="Q17" s="531"/>
      <c r="R17" s="531"/>
      <c r="S17" s="531"/>
      <c r="T17" s="536"/>
      <c r="U17" s="534"/>
      <c r="V17" s="534"/>
      <c r="W17" s="534"/>
      <c r="X17" s="534"/>
      <c r="Y17" s="537"/>
      <c r="Z17" s="531"/>
      <c r="AA17" s="536"/>
      <c r="AB17" s="534"/>
      <c r="AC17" s="534"/>
      <c r="AD17" s="531"/>
      <c r="AE17" s="531"/>
      <c r="AF17" s="535"/>
      <c r="AG17" s="536"/>
    </row>
    <row r="18" spans="1:33">
      <c r="A18" s="538"/>
      <c r="B18" s="58"/>
      <c r="C18" s="81"/>
      <c r="F18" s="81"/>
      <c r="G18" s="81"/>
      <c r="J18" s="81"/>
      <c r="L18" s="81"/>
      <c r="M18" s="81"/>
      <c r="N18" s="86"/>
      <c r="O18" s="81"/>
      <c r="P18" s="81"/>
      <c r="Q18" s="81"/>
      <c r="R18" s="81"/>
      <c r="S18" s="81"/>
      <c r="T18" s="81"/>
      <c r="U18" s="81"/>
      <c r="V18" s="81"/>
      <c r="W18" s="81"/>
      <c r="X18" s="81"/>
      <c r="Z18" s="81"/>
      <c r="AA18" s="81"/>
      <c r="AB18" s="81"/>
      <c r="AC18" s="81"/>
      <c r="AD18" s="81"/>
      <c r="AE18" s="81"/>
      <c r="AF18" s="58"/>
      <c r="AG18" s="58"/>
    </row>
    <row r="19" spans="1:33">
      <c r="A19" s="538"/>
      <c r="B19" s="58"/>
      <c r="C19" s="81"/>
      <c r="F19" s="81"/>
      <c r="G19" s="81"/>
      <c r="J19" s="81"/>
      <c r="L19" s="81"/>
      <c r="M19" s="81"/>
      <c r="N19" s="86"/>
      <c r="O19" s="81"/>
      <c r="P19" s="81"/>
      <c r="Q19" s="81"/>
      <c r="R19" s="81"/>
      <c r="S19" s="81"/>
      <c r="T19" s="81"/>
      <c r="U19" s="81"/>
      <c r="V19" s="81"/>
      <c r="W19" s="81"/>
      <c r="X19" s="81"/>
      <c r="Z19" s="81"/>
      <c r="AA19" s="81"/>
      <c r="AB19" s="81"/>
      <c r="AC19" s="81"/>
      <c r="AD19" s="81"/>
      <c r="AE19" s="81"/>
      <c r="AF19" s="58"/>
      <c r="AG19" s="58"/>
    </row>
    <row r="20" spans="1:33" s="288" customFormat="1">
      <c r="A20" s="211"/>
      <c r="B20" s="540"/>
      <c r="C20" s="541"/>
      <c r="D20" s="531"/>
      <c r="E20" s="531"/>
      <c r="F20" s="536"/>
      <c r="G20" s="531"/>
      <c r="H20" s="626"/>
      <c r="I20" s="626"/>
      <c r="J20" s="626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6"/>
      <c r="V20" s="81"/>
      <c r="W20" s="81"/>
      <c r="X20" s="81"/>
      <c r="Y20" s="306"/>
      <c r="Z20" s="306"/>
      <c r="AA20" s="306"/>
      <c r="AB20" s="306"/>
      <c r="AC20" s="306"/>
      <c r="AD20" s="306"/>
      <c r="AE20" s="306"/>
    </row>
    <row r="21" spans="1:33" s="288" customFormat="1">
      <c r="A21" s="211"/>
      <c r="B21" s="540"/>
      <c r="C21" s="541"/>
      <c r="D21" s="531"/>
      <c r="E21" s="531"/>
      <c r="F21" s="536"/>
      <c r="G21" s="531"/>
      <c r="H21" s="626"/>
      <c r="I21" s="626"/>
      <c r="J21" s="626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306"/>
      <c r="Z21" s="306"/>
      <c r="AA21" s="306"/>
      <c r="AB21" s="306"/>
      <c r="AC21" s="306"/>
      <c r="AD21" s="306"/>
      <c r="AE21" s="306"/>
    </row>
    <row r="22" spans="1:33">
      <c r="A22" s="992" t="str">
        <f>Контакты!$B$10</f>
        <v>почта для приёма заказов</v>
      </c>
      <c r="B22" s="992"/>
      <c r="C22" s="992"/>
      <c r="D22" s="130"/>
      <c r="E22" s="130"/>
      <c r="F22" s="130"/>
      <c r="G22" s="993" t="str">
        <f>Контакты!$C$10</f>
        <v>хххх@ххх.ru</v>
      </c>
      <c r="H22" s="993"/>
      <c r="I22" s="993"/>
      <c r="J22" s="993"/>
      <c r="K22" s="130"/>
      <c r="L22" s="130"/>
      <c r="M22" s="130"/>
      <c r="N22" s="991"/>
      <c r="O22" s="991"/>
      <c r="P22" s="991"/>
      <c r="Q22" s="991"/>
      <c r="R22" s="86"/>
      <c r="S22" s="86"/>
      <c r="T22" s="86"/>
      <c r="U22" s="86"/>
      <c r="V22" s="86"/>
      <c r="W22" s="86"/>
      <c r="X22" s="86"/>
      <c r="Y22" s="197"/>
      <c r="Z22" s="86"/>
      <c r="AA22" s="86"/>
      <c r="AB22" s="86"/>
      <c r="AC22" s="86"/>
      <c r="AD22" s="81"/>
      <c r="AE22" s="81"/>
      <c r="AF22" s="58"/>
      <c r="AG22" s="58"/>
    </row>
    <row r="23" spans="1:33">
      <c r="A23" s="992" t="str">
        <f>Контакты!B12</f>
        <v>номер телефона службы сервиса</v>
      </c>
      <c r="B23" s="992"/>
      <c r="C23" s="992"/>
      <c r="D23" s="130"/>
      <c r="E23" s="130"/>
      <c r="F23" s="130"/>
      <c r="G23" s="994">
        <f>Контакты!$C$12</f>
        <v>8800</v>
      </c>
      <c r="H23" s="994"/>
      <c r="I23" s="994"/>
      <c r="J23" s="994"/>
      <c r="K23" s="130"/>
      <c r="L23" s="130"/>
      <c r="M23" s="130"/>
      <c r="N23" s="991"/>
      <c r="O23" s="991"/>
      <c r="P23" s="991"/>
      <c r="Q23" s="991"/>
      <c r="R23" s="86"/>
      <c r="S23" s="86"/>
      <c r="T23" s="86"/>
      <c r="U23" s="86"/>
      <c r="V23" s="86"/>
      <c r="W23" s="86"/>
      <c r="X23" s="86"/>
      <c r="Y23" s="197"/>
      <c r="Z23" s="86"/>
      <c r="AA23" s="86"/>
      <c r="AB23" s="86"/>
      <c r="AC23" s="86"/>
      <c r="AD23" s="81"/>
      <c r="AE23" s="81"/>
      <c r="AF23" s="58"/>
      <c r="AG23" s="58"/>
    </row>
    <row r="24" spans="1:33">
      <c r="A24" s="62"/>
      <c r="B24" s="62"/>
      <c r="C24" s="86"/>
      <c r="D24" s="207"/>
      <c r="E24" s="312"/>
      <c r="F24" s="86"/>
      <c r="G24" s="131"/>
      <c r="H24" s="241"/>
      <c r="I24" s="241"/>
      <c r="J24" s="241"/>
      <c r="K24" s="207"/>
      <c r="L24" s="312"/>
      <c r="M24" s="86"/>
      <c r="N24" s="131"/>
      <c r="O24" s="241"/>
      <c r="P24" s="241"/>
      <c r="Q24" s="241"/>
      <c r="R24" s="207"/>
      <c r="S24" s="312"/>
      <c r="T24" s="86"/>
      <c r="U24" s="86"/>
      <c r="V24" s="207"/>
      <c r="W24" s="207"/>
      <c r="X24" s="207"/>
      <c r="Y24" s="197"/>
      <c r="Z24" s="86"/>
      <c r="AA24" s="86"/>
      <c r="AB24" s="86"/>
      <c r="AC24" s="86"/>
      <c r="AD24" s="81"/>
      <c r="AE24" s="81"/>
      <c r="AF24" s="58"/>
      <c r="AG24" s="58"/>
    </row>
  </sheetData>
  <mergeCells count="20">
    <mergeCell ref="B5:C5"/>
    <mergeCell ref="N23:Q23"/>
    <mergeCell ref="A22:C22"/>
    <mergeCell ref="G22:J22"/>
    <mergeCell ref="A23:C23"/>
    <mergeCell ref="G23:J23"/>
    <mergeCell ref="N22:Q22"/>
    <mergeCell ref="R15:X16"/>
    <mergeCell ref="A14:A17"/>
    <mergeCell ref="B14:B17"/>
    <mergeCell ref="A6:A9"/>
    <mergeCell ref="B6:B9"/>
    <mergeCell ref="A10:A13"/>
    <mergeCell ref="B10:B13"/>
    <mergeCell ref="Z4:AG4"/>
    <mergeCell ref="A3:X3"/>
    <mergeCell ref="E4:J4"/>
    <mergeCell ref="S4:X4"/>
    <mergeCell ref="L4:Q4"/>
    <mergeCell ref="AE3:AG3"/>
  </mergeCells>
  <hyperlinks>
    <hyperlink ref="U1" location="Содержание!A1" display="К СОДЕРЖАНИЮ &gt;&gt;&gt;"/>
    <hyperlink ref="AB1" location="Содержание!A1" display="К СОДЕРЖАНИЮ &gt;&gt;&gt;"/>
    <hyperlink ref="AG1" location="Содержание!A1" display="К СОДЕРЖАНИЮ &gt;&gt;&gt;"/>
    <hyperlink ref="AG2" location="ТРТ_кровати!A1" display="К ТРТ&gt;&gt;&gt;"/>
    <hyperlink ref="AE3:AG3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36" fitToHeight="2" orientation="landscape" r:id="rId1"/>
  <rowBreaks count="1" manualBreakCount="1">
    <brk id="23" max="38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61">
    <pageSetUpPr fitToPage="1"/>
  </sheetPr>
  <dimension ref="A1:O11"/>
  <sheetViews>
    <sheetView view="pageBreakPreview" zoomScale="70" zoomScaleSheetLayoutView="70" workbookViewId="0">
      <selection activeCell="U13" sqref="U13"/>
    </sheetView>
  </sheetViews>
  <sheetFormatPr defaultColWidth="8.85546875" defaultRowHeight="15.75"/>
  <cols>
    <col min="1" max="1" width="5" style="16" customWidth="1"/>
    <col min="2" max="2" width="22.140625" style="16" customWidth="1"/>
    <col min="3" max="3" width="11" style="16" customWidth="1"/>
    <col min="4" max="12" width="9.5703125" style="16" customWidth="1"/>
    <col min="13" max="16384" width="8.85546875" style="16"/>
  </cols>
  <sheetData>
    <row r="1" spans="1:15">
      <c r="A1" s="288" t="s">
        <v>399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1004" t="s">
        <v>34</v>
      </c>
      <c r="N1" s="1004"/>
      <c r="O1" s="1004"/>
    </row>
    <row r="2" spans="1:15">
      <c r="A2" s="581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1005" t="s">
        <v>113</v>
      </c>
      <c r="N2" s="1005"/>
      <c r="O2" s="1005"/>
    </row>
    <row r="3" spans="1:15" ht="61.9" customHeight="1">
      <c r="A3" s="612" t="s">
        <v>112</v>
      </c>
      <c r="B3" s="613" t="s">
        <v>185</v>
      </c>
      <c r="C3" s="614" t="s">
        <v>186</v>
      </c>
      <c r="D3" s="614" t="s">
        <v>300</v>
      </c>
      <c r="E3" s="614" t="s">
        <v>364</v>
      </c>
      <c r="F3" s="718"/>
      <c r="G3" s="718"/>
      <c r="H3" s="718"/>
      <c r="I3" s="718"/>
      <c r="J3" s="718"/>
      <c r="K3" s="573"/>
      <c r="L3" s="574"/>
      <c r="M3" s="575"/>
      <c r="N3" s="575"/>
      <c r="O3" s="575"/>
    </row>
    <row r="4" spans="1:15" s="288" customFormat="1">
      <c r="A4" s="569">
        <v>1</v>
      </c>
      <c r="B4" s="576" t="s">
        <v>241</v>
      </c>
      <c r="C4" s="570"/>
      <c r="D4" s="144" t="s">
        <v>114</v>
      </c>
      <c r="E4" s="144" t="s">
        <v>114</v>
      </c>
      <c r="F4" s="757"/>
      <c r="G4" s="757"/>
      <c r="H4" s="757"/>
      <c r="I4" s="757"/>
      <c r="J4" s="757"/>
      <c r="K4" s="573"/>
      <c r="L4" s="574"/>
      <c r="M4" s="575"/>
      <c r="N4" s="575"/>
      <c r="O4" s="575"/>
    </row>
    <row r="5" spans="1:15" s="288" customFormat="1">
      <c r="A5" s="569">
        <v>2</v>
      </c>
      <c r="B5" s="576" t="s">
        <v>242</v>
      </c>
      <c r="C5" s="571" t="s">
        <v>114</v>
      </c>
      <c r="D5" s="144" t="s">
        <v>114</v>
      </c>
      <c r="E5" s="144" t="s">
        <v>114</v>
      </c>
      <c r="F5" s="757"/>
      <c r="G5" s="757"/>
      <c r="H5" s="757"/>
      <c r="I5" s="757"/>
      <c r="J5" s="757"/>
      <c r="K5" s="573"/>
      <c r="L5" s="574"/>
      <c r="M5" s="575"/>
      <c r="N5" s="575"/>
      <c r="O5" s="575"/>
    </row>
    <row r="6" spans="1:15" s="288" customFormat="1">
      <c r="A6" s="569">
        <v>3</v>
      </c>
      <c r="B6" s="576" t="s">
        <v>243</v>
      </c>
      <c r="C6" s="571" t="s">
        <v>114</v>
      </c>
      <c r="D6" s="144" t="s">
        <v>114</v>
      </c>
      <c r="E6" s="144" t="s">
        <v>114</v>
      </c>
      <c r="F6" s="757"/>
      <c r="G6" s="757"/>
      <c r="H6" s="757"/>
      <c r="I6" s="757"/>
      <c r="J6" s="757"/>
      <c r="K6" s="573"/>
      <c r="L6" s="574"/>
      <c r="M6" s="575"/>
      <c r="N6" s="575"/>
      <c r="O6" s="575"/>
    </row>
    <row r="7" spans="1:15" s="288" customFormat="1">
      <c r="A7" s="569">
        <v>4</v>
      </c>
      <c r="B7" s="576" t="s">
        <v>244</v>
      </c>
      <c r="C7" s="571" t="s">
        <v>114</v>
      </c>
      <c r="D7" s="144" t="s">
        <v>114</v>
      </c>
      <c r="E7" s="144" t="s">
        <v>114</v>
      </c>
      <c r="F7" s="757"/>
      <c r="G7" s="757"/>
      <c r="H7" s="757"/>
      <c r="I7" s="757"/>
      <c r="J7" s="757"/>
      <c r="K7" s="573"/>
      <c r="L7" s="574"/>
      <c r="M7" s="575"/>
      <c r="N7" s="575"/>
      <c r="O7" s="575"/>
    </row>
    <row r="8" spans="1:15" s="288" customFormat="1" ht="31.5">
      <c r="A8" s="569">
        <v>5</v>
      </c>
      <c r="B8" s="576" t="s">
        <v>299</v>
      </c>
      <c r="C8" s="571" t="s">
        <v>114</v>
      </c>
      <c r="D8" s="144" t="s">
        <v>114</v>
      </c>
      <c r="E8" s="144" t="s">
        <v>114</v>
      </c>
      <c r="F8" s="758"/>
      <c r="G8" s="757"/>
      <c r="H8" s="757"/>
      <c r="I8" s="757"/>
      <c r="J8" s="757"/>
      <c r="K8" s="573"/>
      <c r="L8" s="574"/>
      <c r="M8" s="575"/>
      <c r="N8" s="575"/>
      <c r="O8" s="575"/>
    </row>
    <row r="9" spans="1:15">
      <c r="A9" s="61"/>
      <c r="B9" s="572"/>
      <c r="C9" s="572"/>
      <c r="D9" s="291"/>
      <c r="E9" s="291"/>
      <c r="F9" s="291"/>
      <c r="G9" s="291"/>
      <c r="H9" s="291"/>
      <c r="I9" s="291"/>
      <c r="J9" s="291"/>
      <c r="K9" s="288"/>
      <c r="L9" s="288"/>
      <c r="M9" s="288"/>
      <c r="N9" s="288"/>
      <c r="O9" s="288"/>
    </row>
    <row r="10" spans="1:15">
      <c r="A10" s="61"/>
      <c r="B10" s="572"/>
      <c r="C10" s="572"/>
      <c r="D10" s="291"/>
      <c r="E10" s="291"/>
      <c r="F10" s="291"/>
      <c r="G10" s="291"/>
      <c r="H10" s="291"/>
      <c r="I10" s="291"/>
      <c r="J10" s="291"/>
      <c r="K10" s="288"/>
      <c r="L10" s="288"/>
      <c r="M10" s="288"/>
      <c r="N10" s="288"/>
      <c r="O10" s="288"/>
    </row>
    <row r="11" spans="1:15" ht="75.75">
      <c r="A11" s="291"/>
      <c r="B11" s="291"/>
      <c r="C11" s="577" t="s">
        <v>115</v>
      </c>
      <c r="D11" s="578" t="s">
        <v>268</v>
      </c>
      <c r="E11" s="579" t="s">
        <v>204</v>
      </c>
      <c r="F11" s="580" t="s">
        <v>116</v>
      </c>
      <c r="G11" s="718"/>
      <c r="H11" s="718"/>
      <c r="I11" s="291"/>
      <c r="J11" s="291"/>
      <c r="K11" s="288"/>
      <c r="L11" s="288"/>
      <c r="M11" s="288"/>
      <c r="N11" s="288"/>
      <c r="O11" s="288"/>
    </row>
  </sheetData>
  <mergeCells count="2">
    <mergeCell ref="M1:O1"/>
    <mergeCell ref="M2:O2"/>
  </mergeCells>
  <hyperlinks>
    <hyperlink ref="M1:O1" location="Содержание!A1" display="К СОДЕРЖАНИЮ &gt;&gt;&gt;"/>
    <hyperlink ref="M2:O2" location="'КРОВАТИ '!Заголовки_для_печати" display="К ПРАЙС-ЛИСТУ &gt;&gt;&gt;"/>
  </hyperlink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57">
    <tabColor theme="1" tint="0.34998626667073579"/>
    <pageSetUpPr fitToPage="1"/>
  </sheetPr>
  <dimension ref="A1:H20"/>
  <sheetViews>
    <sheetView view="pageBreakPreview" zoomScale="70" zoomScaleSheetLayoutView="70" workbookViewId="0">
      <selection activeCell="O16" sqref="O16"/>
    </sheetView>
  </sheetViews>
  <sheetFormatPr defaultColWidth="9.140625" defaultRowHeight="15.75"/>
  <cols>
    <col min="1" max="1" width="32.140625" style="16" customWidth="1"/>
    <col min="2" max="2" width="5.28515625" style="16" customWidth="1"/>
    <col min="3" max="3" width="5.140625" style="16" customWidth="1"/>
    <col min="4" max="4" width="9.28515625" style="206" hidden="1" customWidth="1"/>
    <col min="5" max="5" width="14.85546875" style="306" customWidth="1"/>
    <col min="6" max="6" width="14.85546875" style="16" customWidth="1"/>
    <col min="7" max="8" width="14.85546875" style="82" customWidth="1"/>
    <col min="9" max="16384" width="9.140625" style="16"/>
  </cols>
  <sheetData>
    <row r="1" spans="1:8" ht="16.5" thickBot="1">
      <c r="A1" s="370" t="str">
        <f>'TREND - Viking (скрутка)'!A1</f>
        <v>c 10.01 по 14.01.2025</v>
      </c>
      <c r="B1" s="58"/>
      <c r="C1" s="58"/>
      <c r="F1" s="58"/>
      <c r="G1" s="81"/>
      <c r="H1" s="903" t="s">
        <v>34</v>
      </c>
    </row>
    <row r="2" spans="1:8" ht="30" customHeight="1" thickBot="1">
      <c r="A2" s="985" t="s">
        <v>106</v>
      </c>
      <c r="B2" s="986"/>
      <c r="C2" s="986"/>
      <c r="D2" s="986"/>
      <c r="E2" s="986"/>
      <c r="F2" s="986"/>
      <c r="G2" s="986"/>
      <c r="H2" s="986"/>
    </row>
    <row r="3" spans="1:8" ht="43.15" customHeight="1" thickBot="1">
      <c r="A3" s="1010" t="s">
        <v>332</v>
      </c>
      <c r="B3" s="1011"/>
      <c r="C3" s="1011"/>
      <c r="D3" s="1011"/>
      <c r="E3" s="1011"/>
      <c r="F3" s="1011"/>
      <c r="G3" s="1011"/>
      <c r="H3" s="1011"/>
    </row>
    <row r="4" spans="1:8" ht="63.75" thickBot="1">
      <c r="A4" s="583" t="s">
        <v>107</v>
      </c>
      <c r="B4" s="1007" t="s">
        <v>36</v>
      </c>
      <c r="C4" s="1007"/>
      <c r="D4" s="584" t="s">
        <v>43</v>
      </c>
      <c r="E4" s="372" t="s">
        <v>43</v>
      </c>
      <c r="F4" s="413" t="s">
        <v>44</v>
      </c>
      <c r="G4" s="446" t="s">
        <v>105</v>
      </c>
      <c r="H4" s="446" t="s">
        <v>37</v>
      </c>
    </row>
    <row r="5" spans="1:8" ht="17.25" customHeight="1">
      <c r="A5" s="1012" t="s">
        <v>106</v>
      </c>
      <c r="B5" s="911" t="s">
        <v>102</v>
      </c>
      <c r="C5" s="599">
        <v>70</v>
      </c>
      <c r="D5" s="600">
        <v>25360</v>
      </c>
      <c r="E5" s="439">
        <f>ROUND(D5*(1+'Wildberries (РРЦ)'!$D$2),0)</f>
        <v>25360</v>
      </c>
      <c r="F5" s="539">
        <v>0.45</v>
      </c>
      <c r="G5" s="439">
        <f>E5*(1-F5)</f>
        <v>13948.000000000002</v>
      </c>
      <c r="H5" s="439">
        <v>9776.5593750000007</v>
      </c>
    </row>
    <row r="6" spans="1:8" ht="17.25" customHeight="1">
      <c r="A6" s="1008"/>
      <c r="B6" s="910"/>
      <c r="C6" s="596">
        <v>80</v>
      </c>
      <c r="D6" s="453">
        <v>26860</v>
      </c>
      <c r="E6" s="440">
        <f>ROUND(D6*(1+'Wildberries (РРЦ)'!$D$2),0)</f>
        <v>26860</v>
      </c>
      <c r="F6" s="166">
        <v>0.45</v>
      </c>
      <c r="G6" s="440">
        <f t="shared" ref="G6:G8" si="0">E6*(1-F6)</f>
        <v>14773.000000000002</v>
      </c>
      <c r="H6" s="440">
        <v>10101.403125000001</v>
      </c>
    </row>
    <row r="7" spans="1:8" ht="17.25" customHeight="1">
      <c r="A7" s="1008"/>
      <c r="B7" s="910"/>
      <c r="C7" s="596">
        <v>90</v>
      </c>
      <c r="D7" s="452">
        <v>29750</v>
      </c>
      <c r="E7" s="440">
        <f>ROUND(D7*(1+'Wildberries (РРЦ)'!$D$2),0)</f>
        <v>29750</v>
      </c>
      <c r="F7" s="166">
        <v>0.45</v>
      </c>
      <c r="G7" s="440">
        <f t="shared" si="0"/>
        <v>16362.500000000002</v>
      </c>
      <c r="H7" s="440">
        <v>10269.703125</v>
      </c>
    </row>
    <row r="8" spans="1:8" ht="17.25" customHeight="1">
      <c r="A8" s="1008"/>
      <c r="B8" s="910"/>
      <c r="C8" s="596">
        <v>100</v>
      </c>
      <c r="D8" s="453">
        <v>31140</v>
      </c>
      <c r="E8" s="440">
        <f>ROUND(D8*(1+'Wildberries (РРЦ)'!$D$2),0)</f>
        <v>31140</v>
      </c>
      <c r="F8" s="166">
        <v>0.45</v>
      </c>
      <c r="G8" s="440">
        <f t="shared" si="0"/>
        <v>17127</v>
      </c>
      <c r="H8" s="440">
        <v>10350.140625</v>
      </c>
    </row>
    <row r="9" spans="1:8" ht="17.25" customHeight="1" thickBot="1">
      <c r="A9" s="1009"/>
      <c r="B9" s="933"/>
      <c r="C9" s="602">
        <v>120</v>
      </c>
      <c r="D9" s="603">
        <v>34140</v>
      </c>
      <c r="E9" s="498">
        <f>ROUND(D9*(1+'Wildberries (РРЦ)'!$D$2),0)</f>
        <v>34140</v>
      </c>
      <c r="F9" s="167">
        <v>0.45</v>
      </c>
      <c r="G9" s="498">
        <f t="shared" ref="G9" si="1">E9*(1-F9)</f>
        <v>18777</v>
      </c>
      <c r="H9" s="498">
        <v>11416.556250000001</v>
      </c>
    </row>
    <row r="10" spans="1:8" ht="42.6" customHeight="1" thickBot="1">
      <c r="A10" s="985" t="s">
        <v>333</v>
      </c>
      <c r="B10" s="986"/>
      <c r="C10" s="986"/>
      <c r="D10" s="986"/>
      <c r="E10" s="986"/>
      <c r="F10" s="986"/>
      <c r="G10" s="986"/>
      <c r="H10" s="986"/>
    </row>
    <row r="11" spans="1:8" ht="63.75" thickBot="1">
      <c r="A11" s="583" t="s">
        <v>107</v>
      </c>
      <c r="B11" s="1007" t="s">
        <v>36</v>
      </c>
      <c r="C11" s="1007"/>
      <c r="D11" s="584" t="s">
        <v>43</v>
      </c>
      <c r="E11" s="372" t="s">
        <v>43</v>
      </c>
      <c r="F11" s="413" t="s">
        <v>44</v>
      </c>
      <c r="G11" s="446" t="s">
        <v>105</v>
      </c>
      <c r="H11" s="446" t="s">
        <v>37</v>
      </c>
    </row>
    <row r="12" spans="1:8" ht="17.25" customHeight="1">
      <c r="A12" s="1008" t="s">
        <v>106</v>
      </c>
      <c r="B12" s="910" t="s">
        <v>102</v>
      </c>
      <c r="C12" s="428">
        <v>70</v>
      </c>
      <c r="D12" s="597">
        <v>26860</v>
      </c>
      <c r="E12" s="475">
        <f>ROUND(D12*(1+'Wildberries (РРЦ)'!$D$2),0)</f>
        <v>26860</v>
      </c>
      <c r="F12" s="539">
        <v>0.45</v>
      </c>
      <c r="G12" s="475">
        <f>E12*(1-F12)</f>
        <v>14773.000000000002</v>
      </c>
      <c r="H12" s="475">
        <v>11539.06875</v>
      </c>
    </row>
    <row r="13" spans="1:8" ht="17.25" customHeight="1">
      <c r="A13" s="1008"/>
      <c r="B13" s="910"/>
      <c r="C13" s="596">
        <v>80</v>
      </c>
      <c r="D13" s="453">
        <v>29750</v>
      </c>
      <c r="E13" s="440">
        <f>ROUND(D13*(1+'Wildberries (РРЦ)'!$D$2),0)</f>
        <v>29750</v>
      </c>
      <c r="F13" s="166">
        <v>0.45</v>
      </c>
      <c r="G13" s="440">
        <f t="shared" ref="G13:G15" si="2">E13*(1-F13)</f>
        <v>16362.500000000002</v>
      </c>
      <c r="H13" s="440">
        <v>11661.581250000001</v>
      </c>
    </row>
    <row r="14" spans="1:8" ht="17.25" customHeight="1">
      <c r="A14" s="1008"/>
      <c r="B14" s="910"/>
      <c r="C14" s="596">
        <v>90</v>
      </c>
      <c r="D14" s="452">
        <v>31140</v>
      </c>
      <c r="E14" s="440">
        <f>ROUND(D14*(1+'Wildberries (РРЦ)'!$D$2),0)</f>
        <v>31140</v>
      </c>
      <c r="F14" s="166">
        <v>0.45</v>
      </c>
      <c r="G14" s="440">
        <f t="shared" si="2"/>
        <v>17127</v>
      </c>
      <c r="H14" s="440">
        <v>11837.306250000001</v>
      </c>
    </row>
    <row r="15" spans="1:8" ht="17.25" customHeight="1">
      <c r="A15" s="1008"/>
      <c r="B15" s="910"/>
      <c r="C15" s="596">
        <v>100</v>
      </c>
      <c r="D15" s="453">
        <v>34140</v>
      </c>
      <c r="E15" s="440">
        <f>ROUND(D15*(1+'Wildberries (РРЦ)'!$D$2),0)</f>
        <v>34140</v>
      </c>
      <c r="F15" s="166">
        <v>0.45</v>
      </c>
      <c r="G15" s="440">
        <f t="shared" si="2"/>
        <v>18777</v>
      </c>
      <c r="H15" s="440">
        <v>11913.721875000001</v>
      </c>
    </row>
    <row r="16" spans="1:8" ht="17.25" customHeight="1" thickBot="1">
      <c r="A16" s="1009"/>
      <c r="B16" s="933"/>
      <c r="C16" s="602">
        <v>120</v>
      </c>
      <c r="D16" s="603">
        <v>35640</v>
      </c>
      <c r="E16" s="498">
        <f>ROUND(D16*(1+'Wildberries (РРЦ)'!$D$2),0)</f>
        <v>35640</v>
      </c>
      <c r="F16" s="167">
        <v>0.45</v>
      </c>
      <c r="G16" s="498">
        <f t="shared" ref="G16" si="3">E16*(1-F16)</f>
        <v>19602</v>
      </c>
      <c r="H16" s="498">
        <v>13141.321875000001</v>
      </c>
    </row>
    <row r="17" spans="1:8" ht="22.9" customHeight="1">
      <c r="A17" s="1013"/>
      <c r="B17" s="1013"/>
      <c r="C17" s="1013"/>
      <c r="D17" s="1013"/>
      <c r="E17" s="1013"/>
      <c r="F17" s="1013"/>
      <c r="G17" s="1013"/>
      <c r="H17" s="1013"/>
    </row>
    <row r="18" spans="1:8">
      <c r="A18" s="992" t="str">
        <f>Контакты!$B$10</f>
        <v>почта для приёма заказов</v>
      </c>
      <c r="B18" s="992"/>
      <c r="C18" s="992"/>
      <c r="D18" s="86"/>
      <c r="E18" s="86"/>
      <c r="F18" s="62"/>
      <c r="G18" s="1006" t="str">
        <f>Контакты!$C$10</f>
        <v>хххх@ххх.ru</v>
      </c>
      <c r="H18" s="1006"/>
    </row>
    <row r="19" spans="1:8">
      <c r="A19" s="992" t="str">
        <f>Контакты!$B$12</f>
        <v>номер телефона службы сервиса</v>
      </c>
      <c r="B19" s="992"/>
      <c r="C19" s="992"/>
      <c r="D19" s="86"/>
      <c r="E19" s="86"/>
      <c r="F19" s="62"/>
      <c r="G19" s="1006">
        <f>Контакты!$C$12</f>
        <v>8800</v>
      </c>
      <c r="H19" s="1006"/>
    </row>
    <row r="20" spans="1:8">
      <c r="A20" s="62"/>
      <c r="B20" s="62"/>
      <c r="C20" s="62"/>
      <c r="D20" s="86"/>
      <c r="E20" s="86"/>
      <c r="F20" s="62"/>
      <c r="G20" s="86"/>
      <c r="H20" s="86"/>
    </row>
  </sheetData>
  <mergeCells count="14">
    <mergeCell ref="A19:C19"/>
    <mergeCell ref="G19:H19"/>
    <mergeCell ref="B5:B9"/>
    <mergeCell ref="A2:H2"/>
    <mergeCell ref="A18:C18"/>
    <mergeCell ref="G18:H18"/>
    <mergeCell ref="A10:H10"/>
    <mergeCell ref="B11:C11"/>
    <mergeCell ref="A12:A16"/>
    <mergeCell ref="B12:B16"/>
    <mergeCell ref="A3:H3"/>
    <mergeCell ref="B4:C4"/>
    <mergeCell ref="A5:A9"/>
    <mergeCell ref="A17:H17"/>
  </mergeCells>
  <hyperlinks>
    <hyperlink ref="H1" location="Содержание!A1" display="К СОДЕРЖАНИЮ &gt;&gt;&gt;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Лист58">
    <tabColor theme="1"/>
  </sheetPr>
  <dimension ref="A1:G28"/>
  <sheetViews>
    <sheetView view="pageBreakPreview" topLeftCell="A13" zoomScaleSheetLayoutView="100" workbookViewId="0">
      <selection activeCell="D24" sqref="D24:E28"/>
    </sheetView>
  </sheetViews>
  <sheetFormatPr defaultColWidth="9.140625" defaultRowHeight="15"/>
  <cols>
    <col min="1" max="1" width="21.7109375" style="33" customWidth="1"/>
    <col min="2" max="2" width="5.28515625" style="33" customWidth="1"/>
    <col min="3" max="3" width="5.140625" style="33" customWidth="1"/>
    <col min="4" max="5" width="9.28515625" style="33" customWidth="1"/>
    <col min="6" max="6" width="9.7109375" style="33" bestFit="1" customWidth="1"/>
    <col min="7" max="16384" width="9.140625" style="33"/>
  </cols>
  <sheetData>
    <row r="1" spans="1:7" ht="37.5" customHeight="1" thickBot="1">
      <c r="A1" s="1023" t="s">
        <v>104</v>
      </c>
      <c r="B1" s="1024"/>
      <c r="C1" s="1024"/>
      <c r="D1" s="1024"/>
      <c r="E1" s="1024"/>
      <c r="F1" s="84">
        <f>IF(AND('Категория(опт)'!$B$1="A+"),50%,IF(AND('Категория(опт)'!$B$1="A"),50%,IF(AND('Категория(опт)'!$B$1="B"),50%,IF(AND('Категория(опт)'!$B$1="C"),50%,IF(AND('Категория(опт)'!$B$1="D"),45%,"")))))</f>
        <v>0.5</v>
      </c>
      <c r="G1" s="90"/>
    </row>
    <row r="2" spans="1:7" ht="33.75">
      <c r="A2" s="43" t="s">
        <v>107</v>
      </c>
      <c r="B2" s="1016" t="s">
        <v>36</v>
      </c>
      <c r="C2" s="1016"/>
      <c r="D2" s="95" t="s">
        <v>43</v>
      </c>
      <c r="E2" s="42" t="s">
        <v>44</v>
      </c>
      <c r="F2" s="90"/>
      <c r="G2" s="90"/>
    </row>
    <row r="3" spans="1:7" ht="17.25" customHeight="1">
      <c r="A3" s="1017" t="s">
        <v>106</v>
      </c>
      <c r="B3" s="1020" t="s">
        <v>102</v>
      </c>
      <c r="C3" s="41">
        <v>70</v>
      </c>
      <c r="D3" s="74"/>
      <c r="E3" s="67"/>
      <c r="F3" s="90"/>
      <c r="G3" s="90"/>
    </row>
    <row r="4" spans="1:7" ht="17.25" customHeight="1">
      <c r="A4" s="1018"/>
      <c r="B4" s="1021"/>
      <c r="C4" s="41">
        <v>80</v>
      </c>
      <c r="D4" s="73"/>
      <c r="E4" s="34"/>
      <c r="F4" s="90"/>
      <c r="G4" s="90"/>
    </row>
    <row r="5" spans="1:7" ht="17.25" customHeight="1">
      <c r="A5" s="1018"/>
      <c r="B5" s="1021"/>
      <c r="C5" s="41">
        <v>90</v>
      </c>
      <c r="D5" s="74"/>
      <c r="E5" s="67"/>
      <c r="F5" s="90"/>
      <c r="G5" s="90"/>
    </row>
    <row r="6" spans="1:7" ht="17.25" customHeight="1">
      <c r="A6" s="1018"/>
      <c r="B6" s="1021"/>
      <c r="C6" s="41">
        <v>100</v>
      </c>
      <c r="D6" s="73"/>
      <c r="E6" s="34"/>
      <c r="F6" s="90"/>
      <c r="G6" s="90"/>
    </row>
    <row r="7" spans="1:7" ht="17.25" customHeight="1">
      <c r="A7" s="1019"/>
      <c r="B7" s="1022"/>
      <c r="C7" s="41">
        <v>120</v>
      </c>
      <c r="D7" s="75"/>
      <c r="E7" s="34"/>
      <c r="F7" s="90"/>
      <c r="G7" s="90"/>
    </row>
    <row r="8" spans="1:7" ht="37.5" customHeight="1" thickBot="1">
      <c r="A8" s="1025" t="s">
        <v>108</v>
      </c>
      <c r="B8" s="1026"/>
      <c r="C8" s="1026"/>
      <c r="D8" s="1026"/>
      <c r="E8" s="1026"/>
      <c r="F8" s="90"/>
      <c r="G8" s="90"/>
    </row>
    <row r="9" spans="1:7" ht="33.75">
      <c r="A9" s="43" t="s">
        <v>107</v>
      </c>
      <c r="B9" s="1016" t="s">
        <v>36</v>
      </c>
      <c r="C9" s="1016"/>
      <c r="D9" s="95" t="s">
        <v>43</v>
      </c>
      <c r="E9" s="138" t="s">
        <v>44</v>
      </c>
      <c r="F9" s="90"/>
      <c r="G9" s="90"/>
    </row>
    <row r="10" spans="1:7" ht="17.25" customHeight="1">
      <c r="A10" s="1017" t="s">
        <v>106</v>
      </c>
      <c r="B10" s="1020" t="s">
        <v>102</v>
      </c>
      <c r="C10" s="41">
        <v>70</v>
      </c>
      <c r="D10" s="272">
        <v>31601</v>
      </c>
      <c r="E10" s="157">
        <v>0.45</v>
      </c>
      <c r="F10" s="90"/>
      <c r="G10" s="90"/>
    </row>
    <row r="11" spans="1:7" ht="17.25" customHeight="1">
      <c r="A11" s="1018"/>
      <c r="B11" s="1021"/>
      <c r="C11" s="41">
        <v>80</v>
      </c>
      <c r="D11" s="273">
        <v>32651</v>
      </c>
      <c r="E11" s="157">
        <v>0.45</v>
      </c>
      <c r="F11" s="90"/>
      <c r="G11" s="90"/>
    </row>
    <row r="12" spans="1:7" ht="17.25" customHeight="1">
      <c r="A12" s="1018"/>
      <c r="B12" s="1021"/>
      <c r="C12" s="41">
        <v>90</v>
      </c>
      <c r="D12" s="272">
        <v>33195</v>
      </c>
      <c r="E12" s="157">
        <v>0.45</v>
      </c>
      <c r="F12" s="90"/>
      <c r="G12" s="90"/>
    </row>
    <row r="13" spans="1:7" ht="17.25" customHeight="1">
      <c r="A13" s="1018"/>
      <c r="B13" s="1021"/>
      <c r="C13" s="41">
        <v>100</v>
      </c>
      <c r="D13" s="273">
        <v>33455</v>
      </c>
      <c r="E13" s="157">
        <v>0.45</v>
      </c>
      <c r="F13" s="90"/>
      <c r="G13" s="90"/>
    </row>
    <row r="14" spans="1:7" ht="17.25" customHeight="1" thickBot="1">
      <c r="A14" s="1019"/>
      <c r="B14" s="1022"/>
      <c r="C14" s="41">
        <v>120</v>
      </c>
      <c r="D14" s="274">
        <v>36902</v>
      </c>
      <c r="E14" s="157">
        <v>0.45</v>
      </c>
      <c r="F14" s="90"/>
      <c r="G14" s="90"/>
    </row>
    <row r="15" spans="1:7" ht="55.5" customHeight="1" thickBot="1">
      <c r="A15" s="1014" t="s">
        <v>109</v>
      </c>
      <c r="B15" s="1015"/>
      <c r="C15" s="1015"/>
      <c r="D15" s="1015"/>
      <c r="E15" s="1015"/>
      <c r="F15" s="90"/>
      <c r="G15" s="90"/>
    </row>
    <row r="16" spans="1:7" ht="33.75">
      <c r="A16" s="43" t="s">
        <v>107</v>
      </c>
      <c r="B16" s="1016" t="s">
        <v>36</v>
      </c>
      <c r="C16" s="1016"/>
      <c r="D16" s="95" t="s">
        <v>43</v>
      </c>
      <c r="E16" s="138" t="s">
        <v>44</v>
      </c>
      <c r="F16" s="90"/>
      <c r="G16" s="90"/>
    </row>
    <row r="17" spans="1:7" ht="17.25" customHeight="1">
      <c r="A17" s="1017" t="s">
        <v>106</v>
      </c>
      <c r="B17" s="1020" t="s">
        <v>102</v>
      </c>
      <c r="C17" s="41">
        <v>70</v>
      </c>
      <c r="D17" s="272">
        <v>37298</v>
      </c>
      <c r="E17" s="157">
        <v>0.45</v>
      </c>
      <c r="F17" s="90"/>
      <c r="G17" s="90"/>
    </row>
    <row r="18" spans="1:7" ht="17.25" customHeight="1">
      <c r="A18" s="1018"/>
      <c r="B18" s="1021"/>
      <c r="C18" s="41">
        <v>80</v>
      </c>
      <c r="D18" s="273">
        <v>37694</v>
      </c>
      <c r="E18" s="157">
        <v>0.45</v>
      </c>
      <c r="F18" s="90"/>
      <c r="G18" s="90"/>
    </row>
    <row r="19" spans="1:7" ht="17.25" customHeight="1">
      <c r="A19" s="1018"/>
      <c r="B19" s="1021"/>
      <c r="C19" s="41">
        <v>90</v>
      </c>
      <c r="D19" s="272">
        <v>38262</v>
      </c>
      <c r="E19" s="157">
        <v>0.45</v>
      </c>
      <c r="F19" s="90"/>
      <c r="G19" s="90"/>
    </row>
    <row r="20" spans="1:7" ht="17.25" customHeight="1">
      <c r="A20" s="1018"/>
      <c r="B20" s="1021"/>
      <c r="C20" s="41">
        <v>100</v>
      </c>
      <c r="D20" s="273">
        <v>38509</v>
      </c>
      <c r="E20" s="157">
        <v>0.45</v>
      </c>
      <c r="F20" s="90"/>
      <c r="G20" s="90"/>
    </row>
    <row r="21" spans="1:7" ht="17.25" customHeight="1" thickBot="1">
      <c r="A21" s="1019"/>
      <c r="B21" s="1022"/>
      <c r="C21" s="41">
        <v>120</v>
      </c>
      <c r="D21" s="274">
        <v>42477</v>
      </c>
      <c r="E21" s="157">
        <v>0.45</v>
      </c>
      <c r="F21" s="90"/>
      <c r="G21" s="90"/>
    </row>
    <row r="22" spans="1:7" ht="55.5" customHeight="1" thickBot="1">
      <c r="A22" s="1014" t="s">
        <v>239</v>
      </c>
      <c r="B22" s="1015"/>
      <c r="C22" s="1015"/>
      <c r="D22" s="1015"/>
      <c r="E22" s="1015"/>
      <c r="F22" s="90"/>
      <c r="G22" s="90"/>
    </row>
    <row r="23" spans="1:7" ht="33.75">
      <c r="A23" s="43" t="s">
        <v>107</v>
      </c>
      <c r="B23" s="1016" t="s">
        <v>36</v>
      </c>
      <c r="C23" s="1016"/>
      <c r="D23" s="95" t="s">
        <v>43</v>
      </c>
      <c r="E23" s="138" t="s">
        <v>44</v>
      </c>
      <c r="F23" s="90"/>
      <c r="G23" s="90"/>
    </row>
    <row r="24" spans="1:7" ht="17.25" customHeight="1">
      <c r="A24" s="1017" t="s">
        <v>106</v>
      </c>
      <c r="B24" s="1020" t="s">
        <v>102</v>
      </c>
      <c r="C24" s="41">
        <v>70</v>
      </c>
      <c r="D24" s="272">
        <v>41043</v>
      </c>
      <c r="E24" s="157">
        <v>0.45</v>
      </c>
      <c r="F24" s="90"/>
      <c r="G24" s="90"/>
    </row>
    <row r="25" spans="1:7" ht="17.25" customHeight="1">
      <c r="A25" s="1018"/>
      <c r="B25" s="1021"/>
      <c r="C25" s="41">
        <v>80</v>
      </c>
      <c r="D25" s="273">
        <v>41488</v>
      </c>
      <c r="E25" s="157">
        <v>0.45</v>
      </c>
      <c r="F25" s="90"/>
      <c r="G25" s="90"/>
    </row>
    <row r="26" spans="1:7" ht="17.25" customHeight="1">
      <c r="A26" s="1018"/>
      <c r="B26" s="1021"/>
      <c r="C26" s="41">
        <v>90</v>
      </c>
      <c r="D26" s="272">
        <v>42093</v>
      </c>
      <c r="E26" s="157">
        <v>0.45</v>
      </c>
      <c r="F26" s="90"/>
      <c r="G26" s="90"/>
    </row>
    <row r="27" spans="1:7" ht="17.25" customHeight="1">
      <c r="A27" s="1018"/>
      <c r="B27" s="1021"/>
      <c r="C27" s="41">
        <v>100</v>
      </c>
      <c r="D27" s="273">
        <v>42365</v>
      </c>
      <c r="E27" s="157">
        <v>0.45</v>
      </c>
      <c r="F27" s="90"/>
      <c r="G27" s="90"/>
    </row>
    <row r="28" spans="1:7" ht="17.25" customHeight="1">
      <c r="A28" s="1019"/>
      <c r="B28" s="1022"/>
      <c r="C28" s="41">
        <v>120</v>
      </c>
      <c r="D28" s="274">
        <v>46753</v>
      </c>
      <c r="E28" s="157">
        <v>0.45</v>
      </c>
      <c r="F28" s="90"/>
      <c r="G28" s="90"/>
    </row>
  </sheetData>
  <mergeCells count="16">
    <mergeCell ref="A1:E1"/>
    <mergeCell ref="B2:C2"/>
    <mergeCell ref="A3:A7"/>
    <mergeCell ref="B3:B7"/>
    <mergeCell ref="A8:E8"/>
    <mergeCell ref="A22:E22"/>
    <mergeCell ref="B23:C23"/>
    <mergeCell ref="A24:A28"/>
    <mergeCell ref="B24:B28"/>
    <mergeCell ref="B9:C9"/>
    <mergeCell ref="A10:A14"/>
    <mergeCell ref="B10:B14"/>
    <mergeCell ref="A15:E15"/>
    <mergeCell ref="B16:C16"/>
    <mergeCell ref="A17:A21"/>
    <mergeCell ref="B17:B21"/>
  </mergeCells>
  <pageMargins left="0.7" right="0.7" top="0.75" bottom="0.75" header="0.3" footer="0.3"/>
  <pageSetup paperSize="9" scale="4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Лист59">
    <tabColor theme="1" tint="0.34998626667073579"/>
    <pageSetUpPr fitToPage="1"/>
  </sheetPr>
  <dimension ref="A1:H17"/>
  <sheetViews>
    <sheetView view="pageBreakPreview" zoomScale="70" zoomScaleSheetLayoutView="70" workbookViewId="0">
      <selection activeCell="L16" sqref="L16"/>
    </sheetView>
  </sheetViews>
  <sheetFormatPr defaultColWidth="9.140625" defaultRowHeight="15.75"/>
  <cols>
    <col min="1" max="1" width="5.28515625" style="16" customWidth="1"/>
    <col min="2" max="2" width="5.140625" style="16" customWidth="1"/>
    <col min="3" max="3" width="9.28515625" style="437" hidden="1" customWidth="1"/>
    <col min="4" max="4" width="14.7109375" style="306" customWidth="1"/>
    <col min="5" max="5" width="14.7109375" style="16" customWidth="1"/>
    <col min="6" max="7" width="14.7109375" style="82" customWidth="1"/>
    <col min="8" max="16384" width="9.140625" style="16"/>
  </cols>
  <sheetData>
    <row r="1" spans="1:8" ht="16.5" thickBot="1">
      <c r="A1" s="370" t="str">
        <f>'TREND - Viking (скрутка)'!A1</f>
        <v>c 10.01 по 14.01.2025</v>
      </c>
      <c r="B1" s="58"/>
      <c r="E1" s="58"/>
      <c r="F1" s="81"/>
      <c r="G1" s="903" t="s">
        <v>34</v>
      </c>
    </row>
    <row r="2" spans="1:8" ht="37.5" customHeight="1" thickBot="1">
      <c r="A2" s="985" t="s">
        <v>158</v>
      </c>
      <c r="B2" s="986"/>
      <c r="C2" s="986"/>
      <c r="D2" s="986"/>
      <c r="E2" s="986"/>
      <c r="F2" s="986"/>
      <c r="G2" s="986"/>
    </row>
    <row r="3" spans="1:8" ht="63.75" thickBot="1">
      <c r="A3" s="1028" t="s">
        <v>36</v>
      </c>
      <c r="B3" s="1029"/>
      <c r="C3" s="438" t="s">
        <v>43</v>
      </c>
      <c r="D3" s="445" t="s">
        <v>43</v>
      </c>
      <c r="E3" s="435" t="s">
        <v>44</v>
      </c>
      <c r="F3" s="446" t="s">
        <v>105</v>
      </c>
      <c r="G3" s="447" t="s">
        <v>37</v>
      </c>
    </row>
    <row r="4" spans="1:8" ht="27.75" customHeight="1">
      <c r="A4" s="1030" t="s">
        <v>110</v>
      </c>
      <c r="B4" s="608">
        <v>90</v>
      </c>
      <c r="C4" s="604">
        <v>7182</v>
      </c>
      <c r="D4" s="588">
        <f>ROUND(C4*(1+'Wildberries (РРЦ)'!$D$2),0)</f>
        <v>7182</v>
      </c>
      <c r="E4" s="592">
        <v>0</v>
      </c>
      <c r="F4" s="439">
        <f>D4*(1-E4)</f>
        <v>7182</v>
      </c>
      <c r="G4" s="1140">
        <v>4259.5200000000004</v>
      </c>
    </row>
    <row r="5" spans="1:8" ht="27.75" customHeight="1">
      <c r="A5" s="1031"/>
      <c r="B5" s="609">
        <v>160</v>
      </c>
      <c r="C5" s="605">
        <v>8673</v>
      </c>
      <c r="D5" s="589">
        <f>ROUND(C5*(1+'Wildberries (РРЦ)'!$D$2),0)</f>
        <v>8673</v>
      </c>
      <c r="E5" s="593">
        <v>0</v>
      </c>
      <c r="F5" s="448">
        <f t="shared" ref="F5:F12" si="0">D5*(1-E5)</f>
        <v>8673</v>
      </c>
      <c r="G5" s="393">
        <v>5050.1475000000009</v>
      </c>
    </row>
    <row r="6" spans="1:8" ht="17.25" customHeight="1">
      <c r="A6" s="1027" t="s">
        <v>102</v>
      </c>
      <c r="B6" s="610">
        <v>80</v>
      </c>
      <c r="C6" s="606">
        <v>7560</v>
      </c>
      <c r="D6" s="590">
        <f>ROUND(C6*(1+'Wildberries (РРЦ)'!$D$2),0)</f>
        <v>7560</v>
      </c>
      <c r="E6" s="594">
        <v>0</v>
      </c>
      <c r="F6" s="440">
        <f t="shared" si="0"/>
        <v>7560</v>
      </c>
      <c r="G6" s="1126">
        <v>3701.2612500000005</v>
      </c>
    </row>
    <row r="7" spans="1:8" ht="17.25" customHeight="1">
      <c r="A7" s="998"/>
      <c r="B7" s="610">
        <v>90</v>
      </c>
      <c r="C7" s="605">
        <v>7801.5</v>
      </c>
      <c r="D7" s="590">
        <f>ROUND(C7*(1+'Wildberries (РРЦ)'!$D$2),0)</f>
        <v>7802</v>
      </c>
      <c r="E7" s="594">
        <v>0</v>
      </c>
      <c r="F7" s="440">
        <f t="shared" si="0"/>
        <v>7802</v>
      </c>
      <c r="G7" s="1126">
        <v>3841.2562500000004</v>
      </c>
    </row>
    <row r="8" spans="1:8" ht="17.25" customHeight="1">
      <c r="A8" s="998"/>
      <c r="B8" s="610">
        <v>120</v>
      </c>
      <c r="C8" s="606">
        <v>8788.5</v>
      </c>
      <c r="D8" s="590">
        <f>ROUND(C8*(1+'Wildberries (РРЦ)'!$D$2),0)</f>
        <v>8789</v>
      </c>
      <c r="E8" s="594">
        <v>0</v>
      </c>
      <c r="F8" s="440">
        <f t="shared" si="0"/>
        <v>8789</v>
      </c>
      <c r="G8" s="1126">
        <v>4084.5262499999999</v>
      </c>
    </row>
    <row r="9" spans="1:8" ht="17.25" customHeight="1">
      <c r="A9" s="998"/>
      <c r="B9" s="610">
        <v>140</v>
      </c>
      <c r="C9" s="605">
        <v>9292.5</v>
      </c>
      <c r="D9" s="590">
        <f>ROUND(C9*(1+'Wildberries (РРЦ)'!$D$2),0)</f>
        <v>9293</v>
      </c>
      <c r="E9" s="594">
        <v>0</v>
      </c>
      <c r="F9" s="440">
        <f t="shared" si="0"/>
        <v>9293</v>
      </c>
      <c r="G9" s="1126">
        <v>4404.1050000000005</v>
      </c>
    </row>
    <row r="10" spans="1:8" ht="17.25" customHeight="1">
      <c r="A10" s="998"/>
      <c r="B10" s="609">
        <v>160</v>
      </c>
      <c r="C10" s="606">
        <v>9534</v>
      </c>
      <c r="D10" s="589">
        <f>ROUND(C10*(1+'Wildberries (РРЦ)'!$D$2),0)</f>
        <v>9534</v>
      </c>
      <c r="E10" s="593">
        <v>0</v>
      </c>
      <c r="F10" s="448">
        <f t="shared" si="0"/>
        <v>9534</v>
      </c>
      <c r="G10" s="393">
        <v>4591.1475</v>
      </c>
    </row>
    <row r="11" spans="1:8" ht="17.25" customHeight="1">
      <c r="A11" s="998"/>
      <c r="B11" s="610">
        <v>180</v>
      </c>
      <c r="C11" s="605">
        <v>11518.5</v>
      </c>
      <c r="D11" s="590">
        <f>ROUND(C11*(1+'Wildberries (РРЦ)'!$D$2),0)</f>
        <v>11519</v>
      </c>
      <c r="E11" s="594">
        <v>0</v>
      </c>
      <c r="F11" s="440">
        <f t="shared" si="0"/>
        <v>11519</v>
      </c>
      <c r="G11" s="1126">
        <v>5614.7174999999997</v>
      </c>
    </row>
    <row r="12" spans="1:8" ht="16.5" thickBot="1">
      <c r="A12" s="999"/>
      <c r="B12" s="611">
        <v>200</v>
      </c>
      <c r="C12" s="607">
        <v>12873</v>
      </c>
      <c r="D12" s="591">
        <f>ROUND(C12*(1+'Wildberries (РРЦ)'!$D$2),0)</f>
        <v>12873</v>
      </c>
      <c r="E12" s="595">
        <v>0</v>
      </c>
      <c r="F12" s="441">
        <f t="shared" si="0"/>
        <v>12873</v>
      </c>
      <c r="G12" s="567">
        <v>6262.4812500000007</v>
      </c>
    </row>
    <row r="13" spans="1:8">
      <c r="A13" s="81"/>
      <c r="B13" s="81"/>
      <c r="C13" s="81"/>
      <c r="D13" s="81"/>
      <c r="E13" s="81"/>
      <c r="F13" s="81"/>
      <c r="G13" s="81"/>
    </row>
    <row r="14" spans="1:8">
      <c r="A14" s="442" t="str">
        <f>'Основание Askona'!$A$18:$C$18</f>
        <v>почта для приёма заказов</v>
      </c>
      <c r="B14" s="442"/>
      <c r="C14" s="442"/>
      <c r="D14" s="442"/>
      <c r="E14" s="442"/>
      <c r="F14" s="442"/>
      <c r="G14" s="442"/>
      <c r="H14" s="443"/>
    </row>
    <row r="15" spans="1:8">
      <c r="A15" s="442" t="str">
        <f>'Основание Askona'!$A$19:$C$19</f>
        <v>номер телефона службы сервиса</v>
      </c>
      <c r="B15" s="442"/>
      <c r="C15" s="442"/>
      <c r="D15" s="442"/>
      <c r="E15" s="442"/>
      <c r="F15" s="442"/>
      <c r="G15" s="442"/>
      <c r="H15" s="444"/>
    </row>
    <row r="16" spans="1:8">
      <c r="A16" s="86"/>
      <c r="B16" s="86"/>
      <c r="C16" s="86"/>
      <c r="D16" s="86"/>
      <c r="E16" s="86"/>
      <c r="F16" s="86"/>
      <c r="G16" s="86"/>
      <c r="H16" s="63"/>
    </row>
    <row r="17" spans="8:8">
      <c r="H17" s="61"/>
    </row>
  </sheetData>
  <mergeCells count="4">
    <mergeCell ref="A2:G2"/>
    <mergeCell ref="A6:A12"/>
    <mergeCell ref="A3:B3"/>
    <mergeCell ref="A4:A5"/>
  </mergeCells>
  <hyperlinks>
    <hyperlink ref="G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Лист60"/>
  <dimension ref="A1:F11"/>
  <sheetViews>
    <sheetView view="pageBreakPreview" zoomScaleSheetLayoutView="100" workbookViewId="0">
      <selection activeCell="C5" sqref="C5"/>
    </sheetView>
  </sheetViews>
  <sheetFormatPr defaultColWidth="9.140625" defaultRowHeight="15"/>
  <cols>
    <col min="1" max="1" width="5.28515625" style="31" customWidth="1"/>
    <col min="2" max="2" width="5.140625" style="31" customWidth="1"/>
    <col min="3" max="4" width="9.28515625" style="31" customWidth="1"/>
    <col min="5" max="5" width="11.7109375" style="31" customWidth="1"/>
    <col min="6" max="16384" width="9.140625" style="31"/>
  </cols>
  <sheetData>
    <row r="1" spans="1:6" ht="37.5" customHeight="1" thickBot="1">
      <c r="A1" s="1014" t="s">
        <v>111</v>
      </c>
      <c r="B1" s="1015"/>
      <c r="C1" s="1015"/>
      <c r="D1" s="1015"/>
      <c r="E1" s="5">
        <f>IF(AND('Категория(опт)'!$B$1="A+"),49%,IF(AND('Категория(опт)'!$B$1="A"),49%,IF(AND('Категория(опт)'!$B$1="B"),49%,IF(AND('Категория(опт)'!$B$1="C"),49%,IF(AND('Категория(опт)'!$B$1="D"),47%,"")))))</f>
        <v>0.49</v>
      </c>
    </row>
    <row r="2" spans="1:6" ht="15.75" thickBot="1">
      <c r="A2" s="1032" t="s">
        <v>36</v>
      </c>
      <c r="B2" s="1033"/>
      <c r="C2" s="37"/>
      <c r="D2" s="38"/>
      <c r="E2" s="90"/>
    </row>
    <row r="3" spans="1:6" ht="27.75" customHeight="1">
      <c r="A3" s="1034" t="s">
        <v>110</v>
      </c>
      <c r="B3" s="14">
        <v>90</v>
      </c>
      <c r="C3" s="702">
        <v>7424</v>
      </c>
      <c r="D3" s="35">
        <v>0</v>
      </c>
      <c r="E3" s="90"/>
    </row>
    <row r="4" spans="1:6" ht="27.75" customHeight="1">
      <c r="A4" s="1035"/>
      <c r="B4" s="12">
        <v>160</v>
      </c>
      <c r="C4" s="700">
        <v>8802</v>
      </c>
      <c r="D4" s="36">
        <v>0</v>
      </c>
      <c r="E4" s="90"/>
      <c r="F4" s="90"/>
    </row>
    <row r="5" spans="1:6" ht="17.25" customHeight="1">
      <c r="A5" s="1036" t="s">
        <v>102</v>
      </c>
      <c r="B5" s="12">
        <v>80</v>
      </c>
      <c r="C5" s="699">
        <v>6451</v>
      </c>
      <c r="D5" s="39">
        <v>0</v>
      </c>
      <c r="E5" s="90"/>
      <c r="F5" s="13"/>
    </row>
    <row r="6" spans="1:6" ht="17.25" customHeight="1">
      <c r="A6" s="1037"/>
      <c r="B6" s="12">
        <v>90</v>
      </c>
      <c r="C6" s="700">
        <v>6695</v>
      </c>
      <c r="D6" s="36">
        <v>0</v>
      </c>
      <c r="E6" s="90"/>
      <c r="F6" s="13"/>
    </row>
    <row r="7" spans="1:6" ht="17.25" customHeight="1">
      <c r="A7" s="1037"/>
      <c r="B7" s="12">
        <v>120</v>
      </c>
      <c r="C7" s="699">
        <v>7119</v>
      </c>
      <c r="D7" s="39">
        <v>0</v>
      </c>
      <c r="E7" s="90"/>
      <c r="F7" s="13"/>
    </row>
    <row r="8" spans="1:6" ht="17.25" customHeight="1">
      <c r="A8" s="1037"/>
      <c r="B8" s="12">
        <v>140</v>
      </c>
      <c r="C8" s="700">
        <v>7676</v>
      </c>
      <c r="D8" s="36">
        <v>0</v>
      </c>
      <c r="E8" s="90"/>
      <c r="F8" s="13"/>
    </row>
    <row r="9" spans="1:6" ht="17.25" customHeight="1">
      <c r="A9" s="1037"/>
      <c r="B9" s="12">
        <v>160</v>
      </c>
      <c r="C9" s="699">
        <v>8002</v>
      </c>
      <c r="D9" s="39">
        <v>0</v>
      </c>
      <c r="E9" s="90"/>
      <c r="F9" s="13"/>
    </row>
    <row r="10" spans="1:6" ht="17.25" customHeight="1">
      <c r="A10" s="1037"/>
      <c r="B10" s="12">
        <v>180</v>
      </c>
      <c r="C10" s="700">
        <v>9786</v>
      </c>
      <c r="D10" s="36">
        <v>0</v>
      </c>
      <c r="E10" s="90"/>
      <c r="F10" s="13"/>
    </row>
    <row r="11" spans="1:6" ht="15.75" thickBot="1">
      <c r="A11" s="1037"/>
      <c r="B11" s="46">
        <v>200</v>
      </c>
      <c r="C11" s="701">
        <v>10915</v>
      </c>
      <c r="D11" s="40">
        <v>0</v>
      </c>
      <c r="E11" s="90"/>
      <c r="F11" s="13"/>
    </row>
  </sheetData>
  <mergeCells count="4">
    <mergeCell ref="A1:D1"/>
    <mergeCell ref="A2:B2"/>
    <mergeCell ref="A3:A4"/>
    <mergeCell ref="A5:A11"/>
  </mergeCells>
  <pageMargins left="0.7" right="0.7" top="0.75" bottom="0.75" header="0.3" footer="0.3"/>
  <pageSetup paperSize="9" scale="4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Лист65">
    <tabColor theme="1" tint="0.34998626667073579"/>
    <pageSetUpPr fitToPage="1"/>
  </sheetPr>
  <dimension ref="A1:H19"/>
  <sheetViews>
    <sheetView view="pageBreakPreview" zoomScale="70" zoomScaleSheetLayoutView="70" workbookViewId="0">
      <selection activeCell="M13" sqref="M13"/>
    </sheetView>
  </sheetViews>
  <sheetFormatPr defaultColWidth="9.140625" defaultRowHeight="15.75"/>
  <cols>
    <col min="1" max="1" width="28" style="16" customWidth="1"/>
    <col min="2" max="2" width="9.7109375" style="206" hidden="1" customWidth="1"/>
    <col min="3" max="3" width="12.85546875" style="306" customWidth="1"/>
    <col min="4" max="4" width="12.85546875" style="16" customWidth="1"/>
    <col min="5" max="5" width="12.85546875" style="306" customWidth="1"/>
    <col min="6" max="6" width="12.85546875" style="306" hidden="1" customWidth="1"/>
    <col min="7" max="7" width="12.85546875" style="306" customWidth="1"/>
    <col min="8" max="16384" width="9.140625" style="16"/>
  </cols>
  <sheetData>
    <row r="1" spans="1:7" ht="16.5" thickBot="1">
      <c r="A1" s="370" t="str">
        <f>'TREND - Viking (скрутка)'!A1</f>
        <v>c 10.01 по 14.01.2025</v>
      </c>
      <c r="D1" s="58"/>
      <c r="G1" s="903" t="s">
        <v>34</v>
      </c>
    </row>
    <row r="2" spans="1:7" ht="27" customHeight="1" thickBot="1">
      <c r="A2" s="940" t="s">
        <v>118</v>
      </c>
      <c r="B2" s="941"/>
      <c r="C2" s="941"/>
      <c r="D2" s="941"/>
      <c r="E2" s="941"/>
      <c r="F2" s="941"/>
      <c r="G2" s="941"/>
    </row>
    <row r="3" spans="1:7" ht="37.5" customHeight="1" thickBot="1">
      <c r="A3" s="1039" t="s">
        <v>120</v>
      </c>
      <c r="B3" s="1040"/>
      <c r="C3" s="1040"/>
      <c r="D3" s="1040"/>
      <c r="E3" s="1040"/>
      <c r="F3" s="1040"/>
      <c r="G3" s="1040"/>
    </row>
    <row r="4" spans="1:7" ht="63.75" thickBot="1">
      <c r="A4" s="380" t="s">
        <v>341</v>
      </c>
      <c r="B4" s="584" t="s">
        <v>43</v>
      </c>
      <c r="C4" s="372" t="s">
        <v>43</v>
      </c>
      <c r="D4" s="585" t="s">
        <v>119</v>
      </c>
      <c r="E4" s="378" t="s">
        <v>105</v>
      </c>
      <c r="F4" s="662"/>
      <c r="G4" s="446" t="s">
        <v>37</v>
      </c>
    </row>
    <row r="5" spans="1:7">
      <c r="A5" s="653" t="s">
        <v>340</v>
      </c>
      <c r="B5" s="654">
        <v>37100</v>
      </c>
      <c r="C5" s="439">
        <f>ROUND(B5*(1+'Wildberries (РРЦ)'!$D$2),0)</f>
        <v>37100</v>
      </c>
      <c r="D5" s="539">
        <v>0.65</v>
      </c>
      <c r="E5" s="655">
        <f>C5*(1-D5)</f>
        <v>12985</v>
      </c>
      <c r="F5" s="663"/>
      <c r="G5" s="663">
        <v>9566.1225000000013</v>
      </c>
    </row>
    <row r="6" spans="1:7" ht="16.5" thickBot="1">
      <c r="A6" s="652" t="s">
        <v>117</v>
      </c>
      <c r="B6" s="433">
        <v>38425</v>
      </c>
      <c r="C6" s="441">
        <f>ROUND(B6*(1+'Wildberries (РРЦ)'!$D$2),0)</f>
        <v>38425</v>
      </c>
      <c r="D6" s="425">
        <v>0.65</v>
      </c>
      <c r="E6" s="587">
        <f>C6*(1-D6)</f>
        <v>13448.75</v>
      </c>
      <c r="F6" s="664"/>
      <c r="G6" s="664">
        <v>10514.295000000002</v>
      </c>
    </row>
    <row r="7" spans="1:7" ht="27" thickBot="1">
      <c r="A7" s="1039" t="s">
        <v>342</v>
      </c>
      <c r="B7" s="1040"/>
      <c r="C7" s="1040"/>
      <c r="D7" s="1040"/>
      <c r="E7" s="1040"/>
      <c r="F7" s="1040"/>
      <c r="G7" s="1040"/>
    </row>
    <row r="8" spans="1:7" ht="63.75" thickBot="1">
      <c r="A8" s="380" t="s">
        <v>343</v>
      </c>
      <c r="B8" s="584" t="s">
        <v>43</v>
      </c>
      <c r="C8" s="650" t="s">
        <v>43</v>
      </c>
      <c r="D8" s="585" t="s">
        <v>119</v>
      </c>
      <c r="E8" s="378" t="s">
        <v>105</v>
      </c>
      <c r="F8" s="662"/>
      <c r="G8" s="446" t="s">
        <v>37</v>
      </c>
    </row>
    <row r="9" spans="1:7">
      <c r="A9" s="653" t="s">
        <v>344</v>
      </c>
      <c r="B9" s="654">
        <v>7125</v>
      </c>
      <c r="C9" s="439">
        <f>ROUND(B9*(1+'Wildberries (РРЦ)'!$D$2),0)</f>
        <v>7125</v>
      </c>
      <c r="D9" s="539">
        <v>0.2</v>
      </c>
      <c r="E9" s="655">
        <f>C9*(1-D9)</f>
        <v>5700</v>
      </c>
      <c r="F9" s="663">
        <v>3794</v>
      </c>
      <c r="G9" s="663">
        <v>4268.25</v>
      </c>
    </row>
    <row r="10" spans="1:7">
      <c r="A10" s="659" t="s">
        <v>345</v>
      </c>
      <c r="B10" s="660">
        <v>7429</v>
      </c>
      <c r="C10" s="475">
        <f>ROUND(B10*(1+'Wildberries (РРЦ)'!$D$2),0)</f>
        <v>7429</v>
      </c>
      <c r="D10" s="165">
        <v>0.2</v>
      </c>
      <c r="E10" s="661">
        <f>C10*(1-D10)</f>
        <v>5943.2000000000007</v>
      </c>
      <c r="F10" s="665">
        <v>3962</v>
      </c>
      <c r="G10" s="665">
        <v>4457.25</v>
      </c>
    </row>
    <row r="11" spans="1:7">
      <c r="A11" s="656" t="s">
        <v>346</v>
      </c>
      <c r="B11" s="657">
        <v>8063</v>
      </c>
      <c r="C11" s="440">
        <f>ROUND(B11*(1+'Wildberries (РРЦ)'!$D$2),0)</f>
        <v>8063</v>
      </c>
      <c r="D11" s="166">
        <v>0.2</v>
      </c>
      <c r="E11" s="658">
        <f>C11*(1-D11)</f>
        <v>6450.4000000000005</v>
      </c>
      <c r="F11" s="666">
        <v>4297</v>
      </c>
      <c r="G11" s="666">
        <v>4834.125</v>
      </c>
    </row>
    <row r="12" spans="1:7" ht="16.5" thickBot="1">
      <c r="A12" s="652" t="s">
        <v>347</v>
      </c>
      <c r="B12" s="433">
        <v>8724</v>
      </c>
      <c r="C12" s="441">
        <f>ROUND(B12*(1+'Wildberries (РРЦ)'!$D$2),0)</f>
        <v>8724</v>
      </c>
      <c r="D12" s="425">
        <v>0.2</v>
      </c>
      <c r="E12" s="587">
        <f>C12*(1-D12)</f>
        <v>6979.2000000000007</v>
      </c>
      <c r="F12" s="664">
        <v>4648</v>
      </c>
      <c r="G12" s="664">
        <v>5229</v>
      </c>
    </row>
    <row r="13" spans="1:7">
      <c r="A13" s="58"/>
      <c r="B13" s="81"/>
      <c r="C13" s="81"/>
      <c r="D13" s="58"/>
      <c r="E13" s="81"/>
      <c r="F13" s="81"/>
      <c r="G13" s="81"/>
    </row>
    <row r="14" spans="1:7">
      <c r="A14" s="1038" t="str">
        <f>Контакты!$B$10</f>
        <v>почта для приёма заказов</v>
      </c>
      <c r="B14" s="1038"/>
      <c r="C14" s="1038"/>
      <c r="D14" s="1038"/>
      <c r="E14" s="1038"/>
      <c r="F14" s="651"/>
      <c r="G14" s="906"/>
    </row>
    <row r="15" spans="1:7">
      <c r="A15" s="1038" t="str">
        <f>Контакты!$B$12</f>
        <v>номер телефона службы сервиса</v>
      </c>
      <c r="B15" s="1038"/>
      <c r="C15" s="1038"/>
      <c r="D15" s="1038"/>
      <c r="E15" s="1038"/>
      <c r="F15" s="651"/>
      <c r="G15" s="906"/>
    </row>
    <row r="16" spans="1:7">
      <c r="A16" s="58"/>
      <c r="B16" s="81"/>
      <c r="C16" s="81"/>
      <c r="D16" s="58"/>
      <c r="E16" s="81"/>
      <c r="F16" s="81"/>
      <c r="G16" s="81"/>
    </row>
    <row r="17" spans="1:7">
      <c r="A17" s="58"/>
      <c r="B17" s="81"/>
      <c r="C17" s="81"/>
      <c r="D17" s="58"/>
      <c r="E17" s="81"/>
      <c r="F17" s="81"/>
      <c r="G17" s="81"/>
    </row>
    <row r="18" spans="1:7">
      <c r="A18" s="58"/>
      <c r="D18" s="58"/>
      <c r="E18" s="81"/>
      <c r="F18" s="81"/>
      <c r="G18" s="81"/>
    </row>
    <row r="19" spans="1:7">
      <c r="A19" s="58"/>
      <c r="D19" s="58"/>
      <c r="E19" s="81"/>
      <c r="F19" s="81"/>
      <c r="G19" s="81"/>
    </row>
  </sheetData>
  <mergeCells count="5">
    <mergeCell ref="A14:E14"/>
    <mergeCell ref="A15:E15"/>
    <mergeCell ref="A2:G2"/>
    <mergeCell ref="A3:G3"/>
    <mergeCell ref="A7:G7"/>
  </mergeCells>
  <hyperlinks>
    <hyperlink ref="G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Лист66">
    <tabColor theme="1"/>
  </sheetPr>
  <dimension ref="A1:D10"/>
  <sheetViews>
    <sheetView view="pageBreakPreview" zoomScaleSheetLayoutView="100" workbookViewId="0">
      <selection activeCell="I10" sqref="I10"/>
    </sheetView>
  </sheetViews>
  <sheetFormatPr defaultColWidth="9.140625" defaultRowHeight="15"/>
  <cols>
    <col min="1" max="1" width="21.7109375" style="33" customWidth="1"/>
    <col min="2" max="2" width="9.28515625" style="246" customWidth="1"/>
    <col min="3" max="3" width="9.28515625" style="244" customWidth="1"/>
    <col min="4" max="4" width="13.5703125" style="33" customWidth="1"/>
    <col min="5" max="16384" width="9.140625" style="33"/>
  </cols>
  <sheetData>
    <row r="1" spans="1:4" ht="19.5" customHeight="1" thickBot="1">
      <c r="A1" s="1014" t="s">
        <v>118</v>
      </c>
      <c r="B1" s="1015"/>
      <c r="C1" s="1015"/>
      <c r="D1" s="90"/>
    </row>
    <row r="2" spans="1:4" ht="37.5" customHeight="1" thickBot="1">
      <c r="A2" s="1023" t="s">
        <v>121</v>
      </c>
      <c r="B2" s="1024"/>
      <c r="C2" s="1024"/>
      <c r="D2" s="5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3" spans="1:4" ht="33.75">
      <c r="A3" s="44" t="s">
        <v>107</v>
      </c>
      <c r="B3" s="45" t="s">
        <v>43</v>
      </c>
      <c r="C3" s="242" t="s">
        <v>44</v>
      </c>
      <c r="D3" s="90"/>
    </row>
    <row r="4" spans="1:4" ht="15.75" thickBot="1">
      <c r="A4" s="93" t="s">
        <v>120</v>
      </c>
      <c r="B4" s="245">
        <v>38651</v>
      </c>
      <c r="C4" s="243">
        <v>0.6</v>
      </c>
      <c r="D4" s="90"/>
    </row>
    <row r="5" spans="1:4" s="90" customFormat="1" ht="37.5" customHeight="1" thickBot="1">
      <c r="A5" s="1023" t="s">
        <v>166</v>
      </c>
      <c r="B5" s="1024"/>
      <c r="C5" s="1024"/>
      <c r="D5" s="5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6" spans="1:4" s="90" customFormat="1" ht="33.75">
      <c r="A6" s="44" t="s">
        <v>107</v>
      </c>
      <c r="B6" s="45" t="s">
        <v>43</v>
      </c>
      <c r="C6" s="242" t="s">
        <v>44</v>
      </c>
    </row>
    <row r="7" spans="1:4" s="90" customFormat="1" ht="15.75" thickBot="1">
      <c r="A7" s="113" t="s">
        <v>120</v>
      </c>
      <c r="B7" s="245">
        <v>42482</v>
      </c>
      <c r="C7" s="243">
        <v>0.6</v>
      </c>
    </row>
    <row r="8" spans="1:4" s="90" customFormat="1" ht="37.5" customHeight="1" thickBot="1">
      <c r="A8" s="1023" t="s">
        <v>203</v>
      </c>
      <c r="B8" s="1024"/>
      <c r="C8" s="1024"/>
      <c r="D8" s="5">
        <f>IF(AND('Категория(опт)'!$B$1="A+"),45%,IF(AND('Категория(опт)'!$B$1="A"),45%,IF(AND('Категория(опт)'!$B$1="B"),45%,IF(AND('Категория(опт)'!$B$1="C"),45%,IF(AND('Категория(опт)'!$B$1="D"),42%,"")))))</f>
        <v>0.45</v>
      </c>
    </row>
    <row r="9" spans="1:4" s="90" customFormat="1" ht="33.75">
      <c r="A9" s="44" t="s">
        <v>107</v>
      </c>
      <c r="B9" s="45" t="s">
        <v>43</v>
      </c>
      <c r="C9" s="242" t="s">
        <v>44</v>
      </c>
    </row>
    <row r="10" spans="1:4" s="90" customFormat="1" ht="15.75" thickBot="1">
      <c r="A10" s="136" t="s">
        <v>120</v>
      </c>
      <c r="B10" s="245">
        <v>44852</v>
      </c>
      <c r="C10" s="243">
        <v>0.6</v>
      </c>
    </row>
  </sheetData>
  <mergeCells count="4">
    <mergeCell ref="A1:C1"/>
    <mergeCell ref="A2:C2"/>
    <mergeCell ref="A5:C5"/>
    <mergeCell ref="A8:C8"/>
  </mergeCells>
  <pageMargins left="0.7" right="0.7" top="0.75" bottom="0.75" header="0.3" footer="0.3"/>
  <pageSetup paperSize="9"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>
    <tabColor rgb="FFFF0000"/>
  </sheetPr>
  <dimension ref="A1:J7"/>
  <sheetViews>
    <sheetView view="pageBreakPreview" zoomScaleSheetLayoutView="100" workbookViewId="0">
      <selection activeCell="G31" sqref="G31"/>
    </sheetView>
  </sheetViews>
  <sheetFormatPr defaultColWidth="9.140625" defaultRowHeight="15"/>
  <cols>
    <col min="1" max="1" width="17.140625" style="7" customWidth="1"/>
    <col min="2" max="2" width="12.28515625" style="7" customWidth="1"/>
    <col min="3" max="3" width="14.85546875" style="8" hidden="1" customWidth="1"/>
    <col min="4" max="4" width="9.140625" style="7" hidden="1" customWidth="1"/>
    <col min="5" max="16384" width="9.140625" style="7"/>
  </cols>
  <sheetData>
    <row r="1" spans="1:10" ht="21.75" thickBot="1">
      <c r="A1" s="66" t="s">
        <v>5</v>
      </c>
      <c r="B1" s="9" t="s">
        <v>9</v>
      </c>
      <c r="C1" s="10" t="s">
        <v>7</v>
      </c>
    </row>
    <row r="2" spans="1:10" ht="14.45" hidden="1" customHeight="1" thickBot="1">
      <c r="A2" s="110"/>
      <c r="B2" s="111"/>
      <c r="C2" s="109" t="s">
        <v>6</v>
      </c>
      <c r="D2" s="111"/>
      <c r="E2" s="111"/>
      <c r="F2" s="111"/>
      <c r="G2" s="111"/>
      <c r="H2" s="111"/>
      <c r="I2" s="111"/>
      <c r="J2" s="112"/>
    </row>
    <row r="3" spans="1:10" hidden="1">
      <c r="A3" s="11"/>
      <c r="B3" s="11"/>
      <c r="C3" s="10" t="s">
        <v>8</v>
      </c>
    </row>
    <row r="4" spans="1:10" hidden="1">
      <c r="A4" s="11"/>
      <c r="B4" s="11"/>
      <c r="C4" s="10" t="s">
        <v>9</v>
      </c>
    </row>
    <row r="5" spans="1:10" ht="15.75" hidden="1" thickBot="1">
      <c r="A5" s="106"/>
      <c r="B5" s="106"/>
      <c r="C5" s="10"/>
    </row>
    <row r="6" spans="1:10" ht="19.5" hidden="1" thickBot="1">
      <c r="A6" s="107" t="s">
        <v>160</v>
      </c>
      <c r="B6" s="102" t="s">
        <v>162</v>
      </c>
      <c r="C6" s="90" t="s">
        <v>162</v>
      </c>
      <c r="D6" s="90">
        <f>IF(AND('Категория(опт)'!$B$6="с НДС"),1,IF(AND('Категория(опт)'!$B$6="без НДС"),1.2,""))</f>
        <v>1</v>
      </c>
    </row>
    <row r="7" spans="1:10" hidden="1">
      <c r="A7" s="90"/>
      <c r="B7" s="90"/>
      <c r="C7" s="90" t="s">
        <v>161</v>
      </c>
      <c r="D7" s="90"/>
    </row>
  </sheetData>
  <dataValidations count="2">
    <dataValidation type="list" allowBlank="1" showInputMessage="1" showErrorMessage="1" sqref="B6">
      <formula1>$C$6:$C$7</formula1>
    </dataValidation>
    <dataValidation type="list" allowBlank="1" showInputMessage="1" showErrorMessage="1" sqref="B1">
      <formula1>$C$2:$C$4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Лист67">
    <tabColor rgb="FF0070C0"/>
  </sheetPr>
  <dimension ref="A1:L49"/>
  <sheetViews>
    <sheetView view="pageBreakPreview" zoomScale="70" zoomScaleSheetLayoutView="70" workbookViewId="0">
      <selection activeCell="L6" sqref="L6"/>
    </sheetView>
  </sheetViews>
  <sheetFormatPr defaultColWidth="9.140625" defaultRowHeight="21"/>
  <cols>
    <col min="1" max="1" width="48" style="49" customWidth="1"/>
    <col min="2" max="2" width="35.28515625" style="16" customWidth="1"/>
    <col min="3" max="3" width="15" style="16" customWidth="1"/>
    <col min="4" max="4" width="16.5703125" style="247" hidden="1" customWidth="1"/>
    <col min="5" max="5" width="15.7109375" style="355" customWidth="1"/>
    <col min="6" max="6" width="11" style="152" customWidth="1"/>
    <col min="7" max="7" width="18.7109375" style="87" customWidth="1"/>
    <col min="8" max="8" width="20" style="206" hidden="1" customWidth="1"/>
    <col min="9" max="9" width="13.7109375" style="252" hidden="1" customWidth="1"/>
    <col min="10" max="10" width="20.7109375" style="252" customWidth="1"/>
    <col min="11" max="11" width="18.42578125" style="83" customWidth="1"/>
    <col min="12" max="16384" width="9.140625" style="6"/>
  </cols>
  <sheetData>
    <row r="1" spans="1:12" ht="16.5" thickBot="1">
      <c r="A1" s="370" t="str">
        <f>'TREND - Viking (скрутка)'!A1</f>
        <v>c 10.01 по 14.01.2025</v>
      </c>
      <c r="B1" s="58"/>
      <c r="C1" s="58"/>
      <c r="F1" s="88"/>
      <c r="H1" s="1165" t="s">
        <v>34</v>
      </c>
      <c r="I1" s="1165"/>
      <c r="J1" s="1165"/>
    </row>
    <row r="2" spans="1:12" ht="29.25" customHeight="1" thickBot="1">
      <c r="A2" s="940" t="s">
        <v>122</v>
      </c>
      <c r="B2" s="941"/>
      <c r="C2" s="941"/>
      <c r="D2" s="941"/>
      <c r="E2" s="941"/>
      <c r="F2" s="941"/>
      <c r="G2" s="941"/>
      <c r="H2" s="941"/>
      <c r="I2" s="941"/>
      <c r="J2" s="941"/>
    </row>
    <row r="3" spans="1:12" ht="72.599999999999994" customHeight="1" thickBot="1">
      <c r="A3" s="283" t="s">
        <v>385</v>
      </c>
      <c r="B3" s="721" t="s">
        <v>35</v>
      </c>
      <c r="C3" s="419" t="s">
        <v>36</v>
      </c>
      <c r="D3" s="420" t="s">
        <v>43</v>
      </c>
      <c r="E3" s="421" t="s">
        <v>43</v>
      </c>
      <c r="F3" s="413" t="s">
        <v>44</v>
      </c>
      <c r="G3" s="378" t="s">
        <v>45</v>
      </c>
      <c r="H3" s="379" t="s">
        <v>37</v>
      </c>
      <c r="I3" s="400" t="s">
        <v>37</v>
      </c>
      <c r="J3" s="400" t="s">
        <v>37</v>
      </c>
    </row>
    <row r="4" spans="1:12" ht="128.44999999999999" customHeight="1" thickBot="1">
      <c r="A4" s="195"/>
      <c r="B4" s="719" t="s">
        <v>386</v>
      </c>
      <c r="C4" s="428" t="s">
        <v>237</v>
      </c>
      <c r="D4" s="889">
        <v>1824</v>
      </c>
      <c r="E4" s="356">
        <f>D4</f>
        <v>1824</v>
      </c>
      <c r="F4" s="335">
        <v>0.40150000000000002</v>
      </c>
      <c r="G4" s="168">
        <f>E4*(1-F4)</f>
        <v>1091.664</v>
      </c>
      <c r="H4" s="248"/>
      <c r="I4" s="890">
        <v>662</v>
      </c>
      <c r="J4" s="1168">
        <v>744.75</v>
      </c>
    </row>
    <row r="5" spans="1:12" ht="72.599999999999994" customHeight="1" thickBot="1">
      <c r="A5" s="283" t="s">
        <v>384</v>
      </c>
      <c r="B5" s="721" t="s">
        <v>35</v>
      </c>
      <c r="C5" s="419" t="s">
        <v>36</v>
      </c>
      <c r="D5" s="420" t="s">
        <v>43</v>
      </c>
      <c r="E5" s="421" t="s">
        <v>43</v>
      </c>
      <c r="F5" s="413" t="s">
        <v>44</v>
      </c>
      <c r="G5" s="378" t="s">
        <v>45</v>
      </c>
      <c r="H5" s="379" t="s">
        <v>37</v>
      </c>
      <c r="I5" s="400" t="s">
        <v>37</v>
      </c>
      <c r="J5" s="400" t="s">
        <v>37</v>
      </c>
      <c r="L5" s="1164"/>
    </row>
    <row r="6" spans="1:12" ht="128.44999999999999" customHeight="1" thickBot="1">
      <c r="A6" s="195"/>
      <c r="B6" s="719" t="s">
        <v>387</v>
      </c>
      <c r="C6" s="428" t="s">
        <v>237</v>
      </c>
      <c r="D6" s="889">
        <v>2310</v>
      </c>
      <c r="E6" s="356">
        <f>D6</f>
        <v>2310</v>
      </c>
      <c r="F6" s="335">
        <v>0.499</v>
      </c>
      <c r="G6" s="168">
        <f>E6*(1-F6)</f>
        <v>1157.31</v>
      </c>
      <c r="H6" s="248"/>
      <c r="I6" s="890">
        <v>684</v>
      </c>
      <c r="J6" s="1168">
        <v>769.5</v>
      </c>
    </row>
    <row r="7" spans="1:12" ht="72.599999999999994" customHeight="1" thickBot="1">
      <c r="A7" s="283" t="s">
        <v>235</v>
      </c>
      <c r="B7" s="372" t="s">
        <v>35</v>
      </c>
      <c r="C7" s="419" t="s">
        <v>36</v>
      </c>
      <c r="D7" s="420" t="s">
        <v>43</v>
      </c>
      <c r="E7" s="421" t="s">
        <v>43</v>
      </c>
      <c r="F7" s="413" t="s">
        <v>44</v>
      </c>
      <c r="G7" s="378" t="s">
        <v>45</v>
      </c>
      <c r="H7" s="379" t="s">
        <v>37</v>
      </c>
      <c r="I7" s="400" t="s">
        <v>37</v>
      </c>
      <c r="J7" s="400" t="s">
        <v>37</v>
      </c>
    </row>
    <row r="8" spans="1:12" ht="53.45" customHeight="1">
      <c r="A8" s="1041"/>
      <c r="B8" s="938" t="s">
        <v>236</v>
      </c>
      <c r="C8" s="428" t="s">
        <v>237</v>
      </c>
      <c r="D8" s="889">
        <v>2730</v>
      </c>
      <c r="E8" s="356">
        <f t="shared" ref="E8:E9" si="0">D8</f>
        <v>2730</v>
      </c>
      <c r="F8" s="335">
        <v>0.57999999999999996</v>
      </c>
      <c r="G8" s="85">
        <f>E8*(1-F8)</f>
        <v>1146.6000000000001</v>
      </c>
      <c r="H8" s="248"/>
      <c r="I8" s="890">
        <v>636</v>
      </c>
      <c r="J8" s="1168">
        <v>715.5</v>
      </c>
    </row>
    <row r="9" spans="1:12" ht="53.45" customHeight="1" thickBot="1">
      <c r="A9" s="1042"/>
      <c r="B9" s="939"/>
      <c r="C9" s="428" t="s">
        <v>245</v>
      </c>
      <c r="D9" s="889">
        <v>4263</v>
      </c>
      <c r="E9" s="356">
        <f t="shared" si="0"/>
        <v>4263</v>
      </c>
      <c r="F9" s="335">
        <v>0.66</v>
      </c>
      <c r="G9" s="77">
        <f>E9*(1-F9)</f>
        <v>1449.4199999999998</v>
      </c>
      <c r="H9" s="248"/>
      <c r="I9" s="890">
        <v>916</v>
      </c>
      <c r="J9" s="1168">
        <v>1030.5</v>
      </c>
    </row>
    <row r="10" spans="1:12" ht="72.599999999999994" customHeight="1" thickBot="1">
      <c r="A10" s="283" t="s">
        <v>269</v>
      </c>
      <c r="B10" s="372" t="s">
        <v>35</v>
      </c>
      <c r="C10" s="419" t="s">
        <v>36</v>
      </c>
      <c r="D10" s="420" t="s">
        <v>43</v>
      </c>
      <c r="E10" s="421" t="s">
        <v>43</v>
      </c>
      <c r="F10" s="413" t="s">
        <v>44</v>
      </c>
      <c r="G10" s="378" t="s">
        <v>45</v>
      </c>
      <c r="H10" s="379" t="s">
        <v>37</v>
      </c>
      <c r="I10" s="400" t="s">
        <v>37</v>
      </c>
      <c r="J10" s="400" t="s">
        <v>37</v>
      </c>
    </row>
    <row r="11" spans="1:12" ht="128.44999999999999" customHeight="1" thickBot="1">
      <c r="A11" s="195"/>
      <c r="B11" s="284" t="s">
        <v>264</v>
      </c>
      <c r="C11" s="428" t="s">
        <v>265</v>
      </c>
      <c r="D11" s="889">
        <v>3038</v>
      </c>
      <c r="E11" s="356">
        <f>D11</f>
        <v>3038</v>
      </c>
      <c r="F11" s="335">
        <v>0.47</v>
      </c>
      <c r="G11" s="168">
        <f>E11*(1-F11)</f>
        <v>1610.14</v>
      </c>
      <c r="H11" s="248"/>
      <c r="I11" s="890">
        <v>1042</v>
      </c>
      <c r="J11" s="1168">
        <v>1172.25</v>
      </c>
    </row>
    <row r="12" spans="1:12" ht="72.599999999999994" customHeight="1" thickBot="1">
      <c r="A12" s="283" t="s">
        <v>296</v>
      </c>
      <c r="B12" s="372" t="s">
        <v>35</v>
      </c>
      <c r="C12" s="419" t="s">
        <v>36</v>
      </c>
      <c r="D12" s="420" t="s">
        <v>43</v>
      </c>
      <c r="E12" s="421" t="s">
        <v>43</v>
      </c>
      <c r="F12" s="413" t="s">
        <v>44</v>
      </c>
      <c r="G12" s="378" t="s">
        <v>45</v>
      </c>
      <c r="H12" s="379" t="s">
        <v>37</v>
      </c>
      <c r="I12" s="400" t="s">
        <v>37</v>
      </c>
      <c r="J12" s="400" t="s">
        <v>37</v>
      </c>
    </row>
    <row r="13" spans="1:12" ht="128.44999999999999" customHeight="1" thickBot="1">
      <c r="A13" s="195"/>
      <c r="B13" s="284" t="s">
        <v>217</v>
      </c>
      <c r="C13" s="428" t="s">
        <v>123</v>
      </c>
      <c r="D13" s="889">
        <v>8491</v>
      </c>
      <c r="E13" s="356">
        <f>D13</f>
        <v>8491</v>
      </c>
      <c r="F13" s="335">
        <v>0.71440000000000003</v>
      </c>
      <c r="G13" s="168">
        <f>E13*(1-F13)</f>
        <v>2425.0295999999998</v>
      </c>
      <c r="H13" s="248"/>
      <c r="I13" s="890">
        <v>1433</v>
      </c>
      <c r="J13" s="1168">
        <v>1612.125</v>
      </c>
    </row>
    <row r="14" spans="1:12" ht="72.599999999999994" customHeight="1" thickBot="1">
      <c r="A14" s="283" t="s">
        <v>297</v>
      </c>
      <c r="B14" s="372" t="s">
        <v>35</v>
      </c>
      <c r="C14" s="419" t="s">
        <v>36</v>
      </c>
      <c r="D14" s="420" t="s">
        <v>43</v>
      </c>
      <c r="E14" s="421" t="s">
        <v>43</v>
      </c>
      <c r="F14" s="413" t="s">
        <v>44</v>
      </c>
      <c r="G14" s="378" t="s">
        <v>45</v>
      </c>
      <c r="H14" s="379" t="s">
        <v>37</v>
      </c>
      <c r="I14" s="400" t="s">
        <v>37</v>
      </c>
      <c r="J14" s="400" t="s">
        <v>37</v>
      </c>
    </row>
    <row r="15" spans="1:12" ht="132.6" customHeight="1" thickBot="1">
      <c r="A15" s="195"/>
      <c r="B15" s="284" t="s">
        <v>216</v>
      </c>
      <c r="C15" s="428" t="s">
        <v>123</v>
      </c>
      <c r="D15" s="889">
        <v>8491</v>
      </c>
      <c r="E15" s="356">
        <f>D15</f>
        <v>8491</v>
      </c>
      <c r="F15" s="427">
        <v>0.54559999999999997</v>
      </c>
      <c r="G15" s="168">
        <f>E15*(1-F15)</f>
        <v>3858.3104000000003</v>
      </c>
      <c r="H15" s="248"/>
      <c r="I15" s="890">
        <v>2200</v>
      </c>
      <c r="J15" s="1168">
        <v>2475</v>
      </c>
    </row>
    <row r="16" spans="1:12" ht="68.45" customHeight="1" thickBot="1">
      <c r="A16" s="283" t="s">
        <v>339</v>
      </c>
      <c r="B16" s="372" t="s">
        <v>35</v>
      </c>
      <c r="C16" s="372" t="s">
        <v>36</v>
      </c>
      <c r="D16" s="420" t="s">
        <v>43</v>
      </c>
      <c r="E16" s="421" t="s">
        <v>43</v>
      </c>
      <c r="F16" s="413" t="s">
        <v>44</v>
      </c>
      <c r="G16" s="378" t="s">
        <v>45</v>
      </c>
      <c r="H16" s="379" t="s">
        <v>37</v>
      </c>
      <c r="I16" s="400" t="s">
        <v>37</v>
      </c>
      <c r="J16" s="400" t="s">
        <v>37</v>
      </c>
    </row>
    <row r="17" spans="1:12" ht="136.5" customHeight="1" thickBot="1">
      <c r="A17" s="195"/>
      <c r="B17" s="284" t="s">
        <v>389</v>
      </c>
      <c r="C17" s="429" t="s">
        <v>124</v>
      </c>
      <c r="D17" s="889">
        <v>2084</v>
      </c>
      <c r="E17" s="356">
        <f>D17</f>
        <v>2084</v>
      </c>
      <c r="F17" s="414">
        <v>0.42349999999999999</v>
      </c>
      <c r="G17" s="168">
        <f>E17*(1-F17)</f>
        <v>1201.4259999999999</v>
      </c>
      <c r="H17" s="248"/>
      <c r="I17" s="890">
        <v>753</v>
      </c>
      <c r="J17" s="1168">
        <v>847.125</v>
      </c>
    </row>
    <row r="18" spans="1:12" ht="68.45" customHeight="1" thickBot="1">
      <c r="A18" s="283" t="s">
        <v>270</v>
      </c>
      <c r="B18" s="372" t="s">
        <v>35</v>
      </c>
      <c r="C18" s="372" t="s">
        <v>36</v>
      </c>
      <c r="D18" s="420" t="s">
        <v>43</v>
      </c>
      <c r="E18" s="421" t="s">
        <v>43</v>
      </c>
      <c r="F18" s="413" t="s">
        <v>44</v>
      </c>
      <c r="G18" s="378" t="s">
        <v>45</v>
      </c>
      <c r="H18" s="379" t="s">
        <v>37</v>
      </c>
      <c r="I18" s="400" t="s">
        <v>37</v>
      </c>
      <c r="J18" s="400" t="s">
        <v>37</v>
      </c>
    </row>
    <row r="19" spans="1:12" ht="136.5" customHeight="1" thickBot="1">
      <c r="A19" s="195"/>
      <c r="B19" s="284" t="s">
        <v>266</v>
      </c>
      <c r="C19" s="429" t="s">
        <v>267</v>
      </c>
      <c r="D19" s="889">
        <v>4340</v>
      </c>
      <c r="E19" s="356">
        <f>D19</f>
        <v>4340</v>
      </c>
      <c r="F19" s="414">
        <v>0.50470000000000004</v>
      </c>
      <c r="G19" s="168">
        <f>E19*(1-F19)</f>
        <v>2149.6019999999999</v>
      </c>
      <c r="H19" s="248"/>
      <c r="I19" s="890">
        <v>1146</v>
      </c>
      <c r="J19" s="1168">
        <v>1289.25</v>
      </c>
    </row>
    <row r="20" spans="1:12" ht="52.5" customHeight="1" thickBot="1">
      <c r="A20" s="283" t="s">
        <v>127</v>
      </c>
      <c r="B20" s="372" t="s">
        <v>35</v>
      </c>
      <c r="C20" s="372" t="s">
        <v>36</v>
      </c>
      <c r="D20" s="420" t="s">
        <v>43</v>
      </c>
      <c r="E20" s="421" t="s">
        <v>43</v>
      </c>
      <c r="F20" s="413" t="s">
        <v>44</v>
      </c>
      <c r="G20" s="378" t="s">
        <v>45</v>
      </c>
      <c r="H20" s="379" t="s">
        <v>37</v>
      </c>
      <c r="I20" s="400" t="s">
        <v>37</v>
      </c>
      <c r="J20" s="400" t="s">
        <v>37</v>
      </c>
    </row>
    <row r="21" spans="1:12" ht="158.25" customHeight="1" thickBot="1">
      <c r="A21" s="195"/>
      <c r="B21" s="722" t="s">
        <v>390</v>
      </c>
      <c r="C21" s="430" t="s">
        <v>126</v>
      </c>
      <c r="D21" s="887">
        <v>8932</v>
      </c>
      <c r="E21" s="359">
        <f>D21</f>
        <v>8932</v>
      </c>
      <c r="F21" s="422">
        <v>0.747</v>
      </c>
      <c r="G21" s="168">
        <f>E21*(1-F21)</f>
        <v>2259.7959999999998</v>
      </c>
      <c r="H21" s="249"/>
      <c r="I21" s="891">
        <v>1317</v>
      </c>
      <c r="J21" s="1166">
        <v>1481.625</v>
      </c>
      <c r="K21" s="178"/>
    </row>
    <row r="22" spans="1:12" ht="52.5" customHeight="1" thickBot="1">
      <c r="A22" s="283" t="s">
        <v>320</v>
      </c>
      <c r="B22" s="372" t="s">
        <v>35</v>
      </c>
      <c r="C22" s="372" t="s">
        <v>36</v>
      </c>
      <c r="D22" s="420" t="s">
        <v>43</v>
      </c>
      <c r="E22" s="421" t="s">
        <v>43</v>
      </c>
      <c r="F22" s="413" t="s">
        <v>44</v>
      </c>
      <c r="G22" s="378" t="s">
        <v>45</v>
      </c>
      <c r="H22" s="379" t="s">
        <v>37</v>
      </c>
      <c r="I22" s="400" t="s">
        <v>37</v>
      </c>
      <c r="J22" s="400" t="s">
        <v>37</v>
      </c>
    </row>
    <row r="23" spans="1:12" ht="158.25" customHeight="1" thickBot="1">
      <c r="A23" s="195"/>
      <c r="B23" s="284" t="s">
        <v>253</v>
      </c>
      <c r="C23" s="430" t="s">
        <v>254</v>
      </c>
      <c r="D23" s="887">
        <v>10186</v>
      </c>
      <c r="E23" s="359">
        <f>D23</f>
        <v>10186</v>
      </c>
      <c r="F23" s="422">
        <v>0.4209</v>
      </c>
      <c r="G23" s="168">
        <f>E23*(1-F23)</f>
        <v>5898.7125999999998</v>
      </c>
      <c r="H23" s="249"/>
      <c r="I23" s="891">
        <v>3415</v>
      </c>
      <c r="J23" s="1166">
        <v>3841.875</v>
      </c>
      <c r="K23" s="178"/>
    </row>
    <row r="24" spans="1:12" ht="52.5" customHeight="1" thickBot="1">
      <c r="A24" s="283" t="s">
        <v>128</v>
      </c>
      <c r="B24" s="372" t="s">
        <v>35</v>
      </c>
      <c r="C24" s="372" t="s">
        <v>36</v>
      </c>
      <c r="D24" s="420" t="s">
        <v>43</v>
      </c>
      <c r="E24" s="421" t="s">
        <v>43</v>
      </c>
      <c r="F24" s="413" t="s">
        <v>44</v>
      </c>
      <c r="G24" s="378" t="s">
        <v>45</v>
      </c>
      <c r="H24" s="379" t="s">
        <v>37</v>
      </c>
      <c r="I24" s="400" t="s">
        <v>37</v>
      </c>
      <c r="J24" s="400" t="s">
        <v>37</v>
      </c>
    </row>
    <row r="25" spans="1:12" ht="140.25" customHeight="1" thickBot="1">
      <c r="A25" s="195"/>
      <c r="B25" s="284" t="s">
        <v>129</v>
      </c>
      <c r="C25" s="429" t="s">
        <v>126</v>
      </c>
      <c r="D25" s="889">
        <v>2070</v>
      </c>
      <c r="E25" s="356">
        <f>D25</f>
        <v>2070</v>
      </c>
      <c r="F25" s="335">
        <v>0.11020000000000001</v>
      </c>
      <c r="G25" s="168">
        <f>E25*(1-F25)</f>
        <v>1841.886</v>
      </c>
      <c r="H25" s="248"/>
      <c r="I25" s="890">
        <v>984</v>
      </c>
      <c r="J25" s="1169">
        <v>1107</v>
      </c>
    </row>
    <row r="26" spans="1:12" ht="52.5" customHeight="1" thickBot="1">
      <c r="A26" s="283" t="s">
        <v>338</v>
      </c>
      <c r="B26" s="372" t="s">
        <v>35</v>
      </c>
      <c r="C26" s="372" t="s">
        <v>36</v>
      </c>
      <c r="D26" s="420" t="s">
        <v>43</v>
      </c>
      <c r="E26" s="421" t="s">
        <v>43</v>
      </c>
      <c r="F26" s="413" t="s">
        <v>44</v>
      </c>
      <c r="G26" s="378" t="s">
        <v>45</v>
      </c>
      <c r="H26" s="379" t="s">
        <v>37</v>
      </c>
      <c r="I26" s="400" t="s">
        <v>37</v>
      </c>
      <c r="J26" s="400" t="s">
        <v>37</v>
      </c>
    </row>
    <row r="27" spans="1:12" ht="140.25" customHeight="1" thickBot="1">
      <c r="A27" s="195"/>
      <c r="B27" s="284" t="s">
        <v>132</v>
      </c>
      <c r="C27" s="429" t="s">
        <v>175</v>
      </c>
      <c r="D27" s="889">
        <v>6942</v>
      </c>
      <c r="E27" s="356">
        <f>D27</f>
        <v>6942</v>
      </c>
      <c r="F27" s="427">
        <v>0.4476</v>
      </c>
      <c r="G27" s="168">
        <f>E27*(1-F27)</f>
        <v>3834.7608</v>
      </c>
      <c r="H27" s="248"/>
      <c r="I27" s="890">
        <v>2061</v>
      </c>
      <c r="J27" s="1168">
        <v>2318.625</v>
      </c>
    </row>
    <row r="28" spans="1:12" ht="52.5" customHeight="1" thickBot="1">
      <c r="A28" s="283" t="s">
        <v>133</v>
      </c>
      <c r="B28" s="372" t="s">
        <v>35</v>
      </c>
      <c r="C28" s="372" t="s">
        <v>36</v>
      </c>
      <c r="D28" s="420" t="s">
        <v>43</v>
      </c>
      <c r="E28" s="421" t="s">
        <v>43</v>
      </c>
      <c r="F28" s="413" t="s">
        <v>44</v>
      </c>
      <c r="G28" s="378" t="s">
        <v>45</v>
      </c>
      <c r="H28" s="381" t="s">
        <v>37</v>
      </c>
      <c r="I28" s="400" t="s">
        <v>37</v>
      </c>
      <c r="J28" s="400" t="s">
        <v>37</v>
      </c>
    </row>
    <row r="29" spans="1:12" ht="54" customHeight="1">
      <c r="A29" s="1041"/>
      <c r="B29" s="938" t="s">
        <v>134</v>
      </c>
      <c r="C29" s="430" t="s">
        <v>135</v>
      </c>
      <c r="D29" s="887">
        <v>5952</v>
      </c>
      <c r="E29" s="359">
        <f t="shared" ref="E29:E31" si="1">D29</f>
        <v>5952</v>
      </c>
      <c r="F29" s="423">
        <v>0.32269999999999999</v>
      </c>
      <c r="G29" s="137">
        <f>E29*(1-F29)</f>
        <v>4031.2896000000001</v>
      </c>
      <c r="H29" s="250"/>
      <c r="I29" s="890">
        <v>2160</v>
      </c>
      <c r="J29" s="1168">
        <v>2430</v>
      </c>
      <c r="L29" s="177"/>
    </row>
    <row r="30" spans="1:12" ht="54" customHeight="1">
      <c r="A30" s="1041"/>
      <c r="B30" s="938"/>
      <c r="C30" s="431" t="s">
        <v>136</v>
      </c>
      <c r="D30" s="888">
        <v>6580</v>
      </c>
      <c r="E30" s="357">
        <f t="shared" si="1"/>
        <v>6580</v>
      </c>
      <c r="F30" s="416">
        <v>0.38740000000000002</v>
      </c>
      <c r="G30" s="139">
        <f>E30*(1-F30)</f>
        <v>4030.9080000000004</v>
      </c>
      <c r="H30" s="250"/>
      <c r="I30" s="890">
        <v>2204</v>
      </c>
      <c r="J30" s="1168">
        <v>2479.5</v>
      </c>
      <c r="L30" s="177"/>
    </row>
    <row r="31" spans="1:12" ht="54" customHeight="1" thickBot="1">
      <c r="A31" s="1042"/>
      <c r="B31" s="939"/>
      <c r="C31" s="432" t="s">
        <v>137</v>
      </c>
      <c r="D31" s="886">
        <v>7459</v>
      </c>
      <c r="E31" s="360">
        <f t="shared" si="1"/>
        <v>7459</v>
      </c>
      <c r="F31" s="417">
        <v>0.45960000000000001</v>
      </c>
      <c r="G31" s="140">
        <f>E31*(1-F31)</f>
        <v>4030.8436000000002</v>
      </c>
      <c r="H31" s="251"/>
      <c r="I31" s="891">
        <v>2204</v>
      </c>
      <c r="J31" s="1166">
        <v>2479.5</v>
      </c>
      <c r="L31" s="177"/>
    </row>
    <row r="32" spans="1:12" ht="52.5" customHeight="1" thickBot="1">
      <c r="A32" s="283" t="s">
        <v>271</v>
      </c>
      <c r="B32" s="372" t="s">
        <v>35</v>
      </c>
      <c r="C32" s="372" t="s">
        <v>36</v>
      </c>
      <c r="D32" s="420" t="s">
        <v>43</v>
      </c>
      <c r="E32" s="421" t="s">
        <v>43</v>
      </c>
      <c r="F32" s="413" t="s">
        <v>44</v>
      </c>
      <c r="G32" s="378" t="s">
        <v>45</v>
      </c>
      <c r="H32" s="379" t="s">
        <v>37</v>
      </c>
      <c r="I32" s="400" t="s">
        <v>37</v>
      </c>
      <c r="J32" s="400" t="s">
        <v>37</v>
      </c>
    </row>
    <row r="33" spans="1:12" ht="140.25" customHeight="1" thickBot="1">
      <c r="A33" s="424"/>
      <c r="B33" s="285" t="s">
        <v>272</v>
      </c>
      <c r="C33" s="432" t="s">
        <v>124</v>
      </c>
      <c r="D33" s="886">
        <v>8908</v>
      </c>
      <c r="E33" s="360">
        <f>D33</f>
        <v>8908</v>
      </c>
      <c r="F33" s="425">
        <v>0.59</v>
      </c>
      <c r="G33" s="168">
        <f>E33*(1-F33)</f>
        <v>3652.28</v>
      </c>
      <c r="H33" s="249"/>
      <c r="I33" s="891">
        <v>1908</v>
      </c>
      <c r="J33" s="1166">
        <v>2146.5</v>
      </c>
    </row>
    <row r="34" spans="1:12" ht="72.599999999999994" customHeight="1" thickBot="1">
      <c r="A34" s="283" t="s">
        <v>383</v>
      </c>
      <c r="B34" s="372" t="s">
        <v>35</v>
      </c>
      <c r="C34" s="372" t="s">
        <v>36</v>
      </c>
      <c r="D34" s="420" t="s">
        <v>43</v>
      </c>
      <c r="E34" s="421" t="s">
        <v>43</v>
      </c>
      <c r="F34" s="413" t="s">
        <v>44</v>
      </c>
      <c r="G34" s="378" t="s">
        <v>45</v>
      </c>
      <c r="H34" s="381" t="s">
        <v>37</v>
      </c>
      <c r="I34" s="400" t="s">
        <v>37</v>
      </c>
      <c r="J34" s="400" t="s">
        <v>37</v>
      </c>
    </row>
    <row r="35" spans="1:12" ht="47.45" customHeight="1">
      <c r="A35" s="1041"/>
      <c r="B35" s="719" t="s">
        <v>283</v>
      </c>
      <c r="C35" s="430" t="s">
        <v>380</v>
      </c>
      <c r="D35" s="902">
        <v>6078</v>
      </c>
      <c r="E35" s="359">
        <f t="shared" ref="E35:E37" si="2">D35</f>
        <v>6078</v>
      </c>
      <c r="F35" s="423">
        <v>0.36699999999999999</v>
      </c>
      <c r="G35" s="137">
        <f>E35*(1-F35)</f>
        <v>3847.3740000000003</v>
      </c>
      <c r="H35" s="250"/>
      <c r="I35" s="890">
        <v>2195</v>
      </c>
      <c r="J35" s="1168">
        <v>2469.375</v>
      </c>
      <c r="L35" s="177"/>
    </row>
    <row r="36" spans="1:12" ht="47.45" customHeight="1">
      <c r="A36" s="1041"/>
      <c r="B36" s="719" t="s">
        <v>388</v>
      </c>
      <c r="C36" s="431" t="s">
        <v>381</v>
      </c>
      <c r="D36" s="902">
        <v>6078</v>
      </c>
      <c r="E36" s="357">
        <f t="shared" si="2"/>
        <v>6078</v>
      </c>
      <c r="F36" s="416">
        <v>0.36699999999999999</v>
      </c>
      <c r="G36" s="139">
        <f>E36*(1-F36)</f>
        <v>3847.3740000000003</v>
      </c>
      <c r="H36" s="250"/>
      <c r="I36" s="890">
        <v>2195</v>
      </c>
      <c r="J36" s="1168">
        <v>2469.375</v>
      </c>
      <c r="L36" s="177"/>
    </row>
    <row r="37" spans="1:12" ht="47.45" customHeight="1" thickBot="1">
      <c r="A37" s="1042"/>
      <c r="B37" s="720" t="s">
        <v>284</v>
      </c>
      <c r="C37" s="432" t="s">
        <v>382</v>
      </c>
      <c r="D37" s="887">
        <v>6078</v>
      </c>
      <c r="E37" s="360">
        <f t="shared" si="2"/>
        <v>6078</v>
      </c>
      <c r="F37" s="417">
        <v>0.36699999999999999</v>
      </c>
      <c r="G37" s="140">
        <f>E37*(1-F37)</f>
        <v>3847.3740000000003</v>
      </c>
      <c r="H37" s="251"/>
      <c r="I37" s="890">
        <v>2195</v>
      </c>
      <c r="J37" s="1168">
        <v>2469.375</v>
      </c>
      <c r="L37" s="177"/>
    </row>
    <row r="38" spans="1:12" ht="52.5" customHeight="1" thickBot="1">
      <c r="A38" s="283" t="s">
        <v>308</v>
      </c>
      <c r="B38" s="372" t="s">
        <v>35</v>
      </c>
      <c r="C38" s="372" t="s">
        <v>36</v>
      </c>
      <c r="D38" s="420" t="s">
        <v>43</v>
      </c>
      <c r="E38" s="421" t="s">
        <v>43</v>
      </c>
      <c r="F38" s="413" t="s">
        <v>44</v>
      </c>
      <c r="G38" s="378" t="s">
        <v>45</v>
      </c>
      <c r="H38" s="379" t="s">
        <v>37</v>
      </c>
      <c r="I38" s="400" t="s">
        <v>37</v>
      </c>
      <c r="J38" s="400" t="s">
        <v>37</v>
      </c>
    </row>
    <row r="39" spans="1:12" ht="140.25" customHeight="1" thickBot="1">
      <c r="A39" s="424"/>
      <c r="B39" s="285" t="s">
        <v>309</v>
      </c>
      <c r="C39" s="432" t="s">
        <v>310</v>
      </c>
      <c r="D39" s="886">
        <v>9077</v>
      </c>
      <c r="E39" s="360">
        <f>D39</f>
        <v>9077</v>
      </c>
      <c r="F39" s="414">
        <v>0.5</v>
      </c>
      <c r="G39" s="168">
        <f>E39*(1-F39)</f>
        <v>4538.5</v>
      </c>
      <c r="H39" s="249">
        <f>(ПОДУШКИ_опт!B29*(1-ПОДУШКИ_опт!$D$28)*(1-ПОДУШКИ_опт!C29))/(IF(AND('Категория(опт)'!$B$6="с НДС"),1,IF(AND('Категория(опт)'!$B$6="без НДС"),1.2,"")))</f>
        <v>2575.9305600000007</v>
      </c>
      <c r="I39" s="253">
        <f>H39</f>
        <v>2575.9305600000007</v>
      </c>
      <c r="J39" s="1167">
        <v>2897.9218800000008</v>
      </c>
    </row>
    <row r="40" spans="1:12" ht="52.5" customHeight="1" thickBot="1">
      <c r="A40" s="283" t="s">
        <v>249</v>
      </c>
      <c r="B40" s="728" t="s">
        <v>35</v>
      </c>
      <c r="C40" s="728" t="s">
        <v>36</v>
      </c>
      <c r="D40" s="420" t="s">
        <v>43</v>
      </c>
      <c r="E40" s="421" t="s">
        <v>43</v>
      </c>
      <c r="F40" s="413" t="s">
        <v>44</v>
      </c>
      <c r="G40" s="378" t="s">
        <v>45</v>
      </c>
      <c r="H40" s="379" t="s">
        <v>37</v>
      </c>
      <c r="I40" s="400" t="s">
        <v>37</v>
      </c>
      <c r="J40" s="400" t="s">
        <v>37</v>
      </c>
    </row>
    <row r="41" spans="1:12" ht="140.25" customHeight="1" thickBot="1">
      <c r="A41" s="424"/>
      <c r="B41" s="725" t="s">
        <v>250</v>
      </c>
      <c r="C41" s="432" t="s">
        <v>251</v>
      </c>
      <c r="D41" s="886">
        <v>7390</v>
      </c>
      <c r="E41" s="360">
        <f>D41</f>
        <v>7390</v>
      </c>
      <c r="F41" s="414">
        <v>0.219</v>
      </c>
      <c r="G41" s="168">
        <f>E41*(1-F41)</f>
        <v>5771.59</v>
      </c>
      <c r="H41" s="249"/>
      <c r="I41" s="891">
        <v>3241</v>
      </c>
      <c r="J41" s="1166">
        <v>3646.125</v>
      </c>
    </row>
    <row r="42" spans="1:12" ht="52.5" customHeight="1" thickBot="1">
      <c r="A42" s="283" t="s">
        <v>209</v>
      </c>
      <c r="B42" s="728" t="s">
        <v>35</v>
      </c>
      <c r="C42" s="728" t="s">
        <v>36</v>
      </c>
      <c r="D42" s="420" t="s">
        <v>43</v>
      </c>
      <c r="E42" s="421" t="s">
        <v>43</v>
      </c>
      <c r="F42" s="413" t="s">
        <v>44</v>
      </c>
      <c r="G42" s="378" t="s">
        <v>45</v>
      </c>
      <c r="H42" s="379" t="s">
        <v>37</v>
      </c>
      <c r="I42" s="400" t="s">
        <v>37</v>
      </c>
      <c r="J42" s="400" t="s">
        <v>37</v>
      </c>
    </row>
    <row r="43" spans="1:12" ht="140.25" customHeight="1" thickBot="1">
      <c r="A43" s="424"/>
      <c r="B43" s="391" t="s">
        <v>211</v>
      </c>
      <c r="C43" s="432" t="s">
        <v>124</v>
      </c>
      <c r="D43" s="886">
        <v>2680</v>
      </c>
      <c r="E43" s="360">
        <f>D43</f>
        <v>2680</v>
      </c>
      <c r="F43" s="414">
        <v>0.46100000000000002</v>
      </c>
      <c r="G43" s="168">
        <f>E43*(1-F43)</f>
        <v>1444.5199999999998</v>
      </c>
      <c r="H43" s="249"/>
      <c r="I43" s="891">
        <v>924</v>
      </c>
      <c r="J43" s="1166">
        <v>1039.5</v>
      </c>
    </row>
    <row r="44" spans="1:12" ht="52.5" customHeight="1" thickBot="1">
      <c r="A44" s="283" t="s">
        <v>337</v>
      </c>
      <c r="B44" s="728" t="s">
        <v>35</v>
      </c>
      <c r="C44" s="728" t="s">
        <v>36</v>
      </c>
      <c r="D44" s="420" t="s">
        <v>43</v>
      </c>
      <c r="E44" s="421" t="s">
        <v>43</v>
      </c>
      <c r="F44" s="413" t="s">
        <v>44</v>
      </c>
      <c r="G44" s="378" t="s">
        <v>45</v>
      </c>
      <c r="H44" s="379" t="s">
        <v>37</v>
      </c>
      <c r="I44" s="400" t="s">
        <v>37</v>
      </c>
      <c r="J44" s="400" t="s">
        <v>37</v>
      </c>
    </row>
    <row r="45" spans="1:12" ht="140.25" customHeight="1" thickBot="1">
      <c r="A45" s="424"/>
      <c r="B45" s="391" t="s">
        <v>212</v>
      </c>
      <c r="C45" s="432" t="s">
        <v>124</v>
      </c>
      <c r="D45" s="886">
        <v>6329</v>
      </c>
      <c r="E45" s="360">
        <f>D45</f>
        <v>6329</v>
      </c>
      <c r="F45" s="414">
        <v>0.6552</v>
      </c>
      <c r="G45" s="168">
        <f>E45*(1-F45)</f>
        <v>2182.2392</v>
      </c>
      <c r="H45" s="249"/>
      <c r="I45" s="891">
        <v>1389</v>
      </c>
      <c r="J45" s="1166">
        <v>1562.625</v>
      </c>
    </row>
    <row r="46" spans="1:12">
      <c r="A46" s="70"/>
      <c r="B46" s="58"/>
      <c r="C46" s="58"/>
      <c r="D46" s="368"/>
      <c r="E46" s="426"/>
      <c r="F46" s="88"/>
      <c r="G46" s="88"/>
      <c r="J46" s="81"/>
    </row>
    <row r="47" spans="1:12" ht="15.75">
      <c r="A47" s="304" t="str">
        <f>Контакты!$B$10</f>
        <v>почта для приёма заказов</v>
      </c>
      <c r="B47" s="123" t="str">
        <f>Контакты!$C$10</f>
        <v>хххх@ххх.ru</v>
      </c>
      <c r="C47" s="58"/>
      <c r="D47" s="368"/>
      <c r="E47" s="426"/>
      <c r="F47" s="88"/>
      <c r="G47" s="88"/>
      <c r="J47" s="81"/>
    </row>
    <row r="48" spans="1:12" ht="15.75">
      <c r="A48" s="304" t="str">
        <f>Контакты!$B$12</f>
        <v>номер телефона службы сервиса</v>
      </c>
      <c r="B48" s="123">
        <f>Контакты!$C$12</f>
        <v>8800</v>
      </c>
      <c r="C48" s="58"/>
      <c r="D48" s="368"/>
      <c r="E48" s="426"/>
      <c r="F48" s="88"/>
      <c r="G48" s="88"/>
      <c r="J48" s="81"/>
    </row>
    <row r="49" spans="1:10">
      <c r="A49" s="70"/>
      <c r="B49" s="58"/>
      <c r="C49" s="58"/>
      <c r="D49" s="368"/>
      <c r="E49" s="426"/>
      <c r="F49" s="88"/>
      <c r="G49" s="88"/>
      <c r="J49" s="81"/>
    </row>
  </sheetData>
  <mergeCells count="7">
    <mergeCell ref="H1:J1"/>
    <mergeCell ref="A35:A37"/>
    <mergeCell ref="A29:A31"/>
    <mergeCell ref="B29:B31"/>
    <mergeCell ref="A8:A9"/>
    <mergeCell ref="B8:B9"/>
    <mergeCell ref="A2:J2"/>
  </mergeCells>
  <hyperlinks>
    <hyperlink ref="H1:J1" location="Содержание!A1" display="К СОДЕРЖАНИЮ &gt;&gt;&gt;"/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29" fitToHeight="2" orientation="portrait" r:id="rId1"/>
  <rowBreaks count="1" manualBreakCount="1">
    <brk id="15" max="1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Лист68">
    <tabColor theme="1"/>
    <pageSetUpPr fitToPage="1"/>
  </sheetPr>
  <dimension ref="A1:D29"/>
  <sheetViews>
    <sheetView view="pageBreakPreview" topLeftCell="A19" zoomScale="70" zoomScaleSheetLayoutView="70" workbookViewId="0">
      <selection activeCell="B29" sqref="B29"/>
    </sheetView>
  </sheetViews>
  <sheetFormatPr defaultColWidth="9.140625" defaultRowHeight="21"/>
  <cols>
    <col min="1" max="1" width="48" style="49" customWidth="1"/>
    <col min="2" max="2" width="16.5703125" style="16" customWidth="1"/>
    <col min="3" max="3" width="10" style="27" customWidth="1"/>
    <col min="4" max="4" width="18.5703125" style="6" customWidth="1"/>
    <col min="5" max="16384" width="9.140625" style="6"/>
  </cols>
  <sheetData>
    <row r="1" spans="1:4" ht="52.5" customHeight="1" thickBot="1">
      <c r="A1" s="50" t="s">
        <v>235</v>
      </c>
      <c r="B1" s="47" t="s">
        <v>43</v>
      </c>
      <c r="C1" s="28" t="s">
        <v>44</v>
      </c>
      <c r="D1" s="55">
        <f>IF(AND('Категория(опт)'!$B$1="A+"),52%,IF(AND('Категория(опт)'!$B$1="A"),50%,IF(AND('Категория(опт)'!$B$1="B"),49%,IF(AND('Категория(опт)'!$B$1="C"),48%,IF(AND('Категория(опт)'!$B$1="D"),48%,"")))))</f>
        <v>0.48</v>
      </c>
    </row>
    <row r="2" spans="1:4">
      <c r="A2" s="51" t="s">
        <v>246</v>
      </c>
      <c r="B2" s="275"/>
      <c r="C2" s="147"/>
    </row>
    <row r="3" spans="1:4" ht="21.75" thickBot="1">
      <c r="A3" s="195" t="s">
        <v>247</v>
      </c>
      <c r="B3" s="275"/>
      <c r="C3" s="147"/>
    </row>
    <row r="4" spans="1:4" ht="52.5" customHeight="1" thickBot="1">
      <c r="A4" s="173" t="s">
        <v>214</v>
      </c>
      <c r="B4" s="47" t="s">
        <v>43</v>
      </c>
      <c r="C4" s="28" t="s">
        <v>44</v>
      </c>
      <c r="D4" s="55">
        <f>IF(AND('Категория(опт)'!$B$1="A+"),52%,IF(AND('Категория(опт)'!$B$1="A"),50%,IF(AND('Категория(опт)'!$B$1="B"),48%,IF(AND('Категория(опт)'!$B$1="C"),47%,IF(AND('Категория(опт)'!$B$1="D"),47%,"")))))</f>
        <v>0.47</v>
      </c>
    </row>
    <row r="5" spans="1:4" ht="103.5" customHeight="1" thickBot="1">
      <c r="A5" s="51"/>
      <c r="B5" s="276"/>
      <c r="C5" s="169"/>
    </row>
    <row r="6" spans="1:4" ht="52.5" customHeight="1">
      <c r="A6" s="210" t="s">
        <v>215</v>
      </c>
      <c r="B6" s="47" t="s">
        <v>43</v>
      </c>
      <c r="C6" s="28" t="s">
        <v>44</v>
      </c>
      <c r="D6" s="53"/>
    </row>
    <row r="7" spans="1:4" ht="103.5" customHeight="1" thickBot="1">
      <c r="A7" s="51"/>
      <c r="B7" s="276"/>
      <c r="C7" s="153"/>
      <c r="D7" s="54"/>
    </row>
    <row r="8" spans="1:4" ht="52.5" customHeight="1" thickBot="1">
      <c r="A8" s="173" t="s">
        <v>311</v>
      </c>
      <c r="B8" s="47" t="s">
        <v>43</v>
      </c>
      <c r="C8" s="28" t="s">
        <v>44</v>
      </c>
      <c r="D8" s="55">
        <f>IF(AND('Категория(опт)'!$B$1="A+"),52%,IF(AND('Категория(опт)'!$B$1="A"),50%,IF(AND('Категория(опт)'!$B$1="B"),48%,IF(AND('Категория(опт)'!$B$1="C"),46%,""))))</f>
        <v>0.46</v>
      </c>
    </row>
    <row r="9" spans="1:4" ht="103.5" customHeight="1" thickBot="1">
      <c r="A9" s="51"/>
      <c r="B9" s="276"/>
      <c r="C9" s="169"/>
    </row>
    <row r="10" spans="1:4" ht="52.5" customHeight="1" thickBot="1">
      <c r="A10" s="50" t="s">
        <v>125</v>
      </c>
      <c r="B10" s="47" t="s">
        <v>43</v>
      </c>
      <c r="C10" s="28" t="s">
        <v>44</v>
      </c>
      <c r="D10" s="55">
        <f>IF(AND('Категория(опт)'!$B$1="A+"),52%,IF(AND('Категория(опт)'!$B$1="A"),50%,IF(AND('Категория(опт)'!$B$1="B"),48%,IF(AND('Категория(опт)'!$B$1="C"),46%,""))))</f>
        <v>0.46</v>
      </c>
    </row>
    <row r="11" spans="1:4" ht="103.5" customHeight="1" thickBot="1">
      <c r="A11" s="51"/>
      <c r="B11" s="132"/>
      <c r="C11" s="122"/>
    </row>
    <row r="12" spans="1:4" ht="52.5" customHeight="1" thickBot="1">
      <c r="A12" s="173" t="s">
        <v>127</v>
      </c>
      <c r="B12" s="47" t="s">
        <v>43</v>
      </c>
      <c r="C12" s="119" t="s">
        <v>44</v>
      </c>
      <c r="D12" s="55">
        <f>IF(AND('Категория(опт)'!$B$1="A+"),52%,IF(AND('Категория(опт)'!$B$1="A"),47%,IF(AND('Категория(опт)'!$B$1="B"),43%,IF(AND('Категория(опт)'!$B$1="C"),38.5%,""))))</f>
        <v>0.38500000000000001</v>
      </c>
    </row>
    <row r="13" spans="1:4" ht="103.5" customHeight="1" thickBot="1">
      <c r="A13" s="52"/>
      <c r="B13" s="277"/>
      <c r="C13" s="171"/>
    </row>
    <row r="14" spans="1:4" ht="52.5" customHeight="1" thickBot="1">
      <c r="A14" s="173"/>
      <c r="B14" s="47" t="s">
        <v>43</v>
      </c>
      <c r="C14" s="119" t="s">
        <v>44</v>
      </c>
      <c r="D14" s="55"/>
    </row>
    <row r="15" spans="1:4" ht="103.5" customHeight="1" thickBot="1">
      <c r="A15" s="52"/>
      <c r="B15" s="148"/>
      <c r="C15" s="171"/>
    </row>
    <row r="16" spans="1:4" ht="30.75" thickBot="1">
      <c r="A16" s="50" t="s">
        <v>128</v>
      </c>
      <c r="B16" s="47" t="s">
        <v>43</v>
      </c>
      <c r="C16" s="28" t="s">
        <v>44</v>
      </c>
      <c r="D16" s="55">
        <f>IF(AND('Категория(опт)'!$B$1="A+"),49%,IF(AND('Категория(опт)'!$B$1="A"),47%,IF(AND('Категория(опт)'!$B$1="B"),45%,IF(AND('Категория(опт)'!$B$1="C"),43%,""))))</f>
        <v>0.43</v>
      </c>
    </row>
    <row r="17" spans="1:4" ht="21.75" thickBot="1">
      <c r="A17" s="51"/>
      <c r="B17" s="278"/>
      <c r="C17" s="154"/>
    </row>
    <row r="18" spans="1:4" ht="30.75" thickBot="1">
      <c r="A18" s="50" t="s">
        <v>130</v>
      </c>
      <c r="B18" s="47" t="s">
        <v>43</v>
      </c>
      <c r="C18" s="119" t="s">
        <v>44</v>
      </c>
      <c r="D18" s="55">
        <f>IF(AND('Категория(опт)'!$B$1="A+"),49%,IF(AND('Категория(опт)'!$B$1="A"),45%,IF(AND('Категория(опт)'!$B$1="B"),41%,IF(AND('Категория(опт)'!$B$1="C"),37%,""))))</f>
        <v>0.37</v>
      </c>
    </row>
    <row r="19" spans="1:4" ht="21.75" thickBot="1">
      <c r="A19" s="51"/>
      <c r="B19" s="149"/>
      <c r="C19" s="156"/>
    </row>
    <row r="20" spans="1:4" ht="30">
      <c r="A20" s="50" t="s">
        <v>131</v>
      </c>
      <c r="B20" s="47" t="s">
        <v>43</v>
      </c>
      <c r="C20" s="28" t="s">
        <v>44</v>
      </c>
    </row>
    <row r="21" spans="1:4" ht="21.75" thickBot="1">
      <c r="A21" s="51"/>
      <c r="B21" s="149"/>
      <c r="C21" s="156"/>
    </row>
    <row r="22" spans="1:4" ht="30">
      <c r="A22" s="50" t="s">
        <v>298</v>
      </c>
      <c r="B22" s="47" t="s">
        <v>43</v>
      </c>
      <c r="C22" s="28" t="s">
        <v>44</v>
      </c>
    </row>
    <row r="23" spans="1:4" ht="21.75" thickBot="1">
      <c r="A23" s="51"/>
      <c r="B23" s="278"/>
      <c r="C23" s="154"/>
    </row>
    <row r="24" spans="1:4" ht="30">
      <c r="A24" s="173" t="s">
        <v>133</v>
      </c>
      <c r="B24" s="47" t="s">
        <v>43</v>
      </c>
      <c r="C24" s="28" t="s">
        <v>44</v>
      </c>
    </row>
    <row r="25" spans="1:4" ht="15.75">
      <c r="A25" s="1043"/>
      <c r="B25" s="278"/>
      <c r="C25" s="171"/>
    </row>
    <row r="26" spans="1:4" ht="15.75">
      <c r="A26" s="1041"/>
      <c r="B26" s="278"/>
      <c r="C26" s="171"/>
    </row>
    <row r="27" spans="1:4" ht="16.5" thickBot="1">
      <c r="A27" s="1042"/>
      <c r="B27" s="278"/>
      <c r="C27" s="171"/>
    </row>
    <row r="28" spans="1:4" ht="30.75" thickBot="1">
      <c r="A28" s="50" t="s">
        <v>308</v>
      </c>
      <c r="B28" s="47" t="s">
        <v>43</v>
      </c>
      <c r="C28" s="28" t="s">
        <v>44</v>
      </c>
      <c r="D28" s="55">
        <f>IF(AND('Категория(опт)'!$B$1="A+"),50%,IF(AND('Категория(опт)'!$B$1="A"),47%,IF(AND('Категория(опт)'!$B$1="B"),44%,IF(AND('Категория(опт)'!$B$1="C"),41%,""))))</f>
        <v>0.41</v>
      </c>
    </row>
    <row r="29" spans="1:4">
      <c r="A29" s="115"/>
      <c r="B29" s="885">
        <v>8176</v>
      </c>
      <c r="C29" s="706">
        <v>0.46600000000000003</v>
      </c>
    </row>
  </sheetData>
  <mergeCells count="1">
    <mergeCell ref="A25:A2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Лист71">
    <tabColor rgb="FF0070C0"/>
    <pageSetUpPr fitToPage="1"/>
  </sheetPr>
  <dimension ref="A1:O85"/>
  <sheetViews>
    <sheetView view="pageBreakPreview" zoomScale="70" zoomScaleSheetLayoutView="70" workbookViewId="0">
      <selection activeCell="O15" sqref="O15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7.28515625" style="16" customWidth="1"/>
    <col min="4" max="4" width="8.7109375" style="16" customWidth="1"/>
    <col min="5" max="5" width="16.5703125" style="247" hidden="1" customWidth="1"/>
    <col min="6" max="6" width="16.5703125" style="366" customWidth="1"/>
    <col min="7" max="7" width="10" style="152" customWidth="1"/>
    <col min="8" max="8" width="18.42578125" style="82" customWidth="1"/>
    <col min="9" max="9" width="18.140625" style="206" hidden="1" customWidth="1"/>
    <col min="10" max="10" width="18.140625" style="252" hidden="1" customWidth="1"/>
    <col min="11" max="11" width="23.85546875" style="252" customWidth="1"/>
    <col min="12" max="12" width="9.140625" style="6"/>
    <col min="13" max="13" width="11.85546875" style="6" bestFit="1" customWidth="1"/>
    <col min="14" max="16384" width="9.140625" style="6"/>
  </cols>
  <sheetData>
    <row r="1" spans="1:14" ht="18.75">
      <c r="A1" s="370" t="str">
        <f>'TREND - Viking (скрутка)'!A1</f>
        <v>c 10.01 по 14.01.2025</v>
      </c>
      <c r="B1" s="58"/>
      <c r="C1" s="58"/>
      <c r="D1" s="58"/>
      <c r="G1" s="88"/>
      <c r="H1" s="81"/>
      <c r="I1" s="1083" t="s">
        <v>34</v>
      </c>
      <c r="J1" s="1083"/>
      <c r="K1" s="1083"/>
    </row>
    <row r="2" spans="1:14" ht="29.25" customHeight="1" thickBot="1">
      <c r="A2" s="1193" t="s">
        <v>138</v>
      </c>
      <c r="B2" s="1194"/>
      <c r="C2" s="1194"/>
      <c r="D2" s="1194"/>
      <c r="E2" s="1194"/>
      <c r="F2" s="1194"/>
      <c r="G2" s="1194"/>
      <c r="H2" s="1194"/>
      <c r="I2" s="1194"/>
      <c r="J2" s="1194"/>
      <c r="K2" s="1194"/>
    </row>
    <row r="3" spans="1:14" ht="33" customHeight="1" thickBot="1">
      <c r="A3" s="1184" t="s">
        <v>139</v>
      </c>
      <c r="B3" s="1185" t="s">
        <v>35</v>
      </c>
      <c r="C3" s="1186" t="s">
        <v>36</v>
      </c>
      <c r="D3" s="1187"/>
      <c r="E3" s="1188" t="s">
        <v>43</v>
      </c>
      <c r="F3" s="1189" t="s">
        <v>43</v>
      </c>
      <c r="G3" s="1190" t="s">
        <v>44</v>
      </c>
      <c r="H3" s="1191" t="s">
        <v>45</v>
      </c>
      <c r="I3" s="1192" t="s">
        <v>37</v>
      </c>
      <c r="J3" s="1192"/>
      <c r="K3" s="848" t="s">
        <v>37</v>
      </c>
    </row>
    <row r="4" spans="1:14" ht="19.149999999999999" customHeight="1">
      <c r="A4" s="1082" t="s">
        <v>142</v>
      </c>
      <c r="B4" s="1079" t="s">
        <v>431</v>
      </c>
      <c r="C4" s="1080">
        <v>190</v>
      </c>
      <c r="D4" s="404">
        <v>80</v>
      </c>
      <c r="E4" s="892">
        <v>5210</v>
      </c>
      <c r="F4" s="184">
        <f t="shared" ref="F4:F5" si="0">E4</f>
        <v>5210</v>
      </c>
      <c r="G4" s="401">
        <v>0.3</v>
      </c>
      <c r="H4" s="475">
        <f t="shared" ref="H4:H5" si="1">F4*(1-G4)</f>
        <v>3646.9999999999995</v>
      </c>
      <c r="I4" s="1172"/>
      <c r="J4" s="1173">
        <v>2027</v>
      </c>
      <c r="K4" s="1195">
        <v>2280.375</v>
      </c>
    </row>
    <row r="5" spans="1:14" ht="19.149999999999999" customHeight="1">
      <c r="A5" s="1051"/>
      <c r="B5" s="1055"/>
      <c r="C5" s="1081"/>
      <c r="D5" s="336">
        <v>90</v>
      </c>
      <c r="E5" s="893">
        <v>5585</v>
      </c>
      <c r="F5" s="185">
        <f t="shared" si="0"/>
        <v>5585</v>
      </c>
      <c r="G5" s="402">
        <v>0.3</v>
      </c>
      <c r="H5" s="440">
        <f t="shared" si="1"/>
        <v>3909.4999999999995</v>
      </c>
      <c r="I5" s="214"/>
      <c r="J5" s="1174">
        <v>2172</v>
      </c>
      <c r="K5" s="1171">
        <v>2443.5</v>
      </c>
      <c r="M5" s="83"/>
      <c r="N5" s="182"/>
    </row>
    <row r="6" spans="1:14" ht="19.149999999999999" customHeight="1">
      <c r="A6" s="1051"/>
      <c r="B6" s="1055"/>
      <c r="C6" s="1072" t="s">
        <v>141</v>
      </c>
      <c r="D6" s="404">
        <v>80</v>
      </c>
      <c r="E6" s="892">
        <v>5742</v>
      </c>
      <c r="F6" s="184">
        <f t="shared" ref="F6:F11" si="2">E6</f>
        <v>5742</v>
      </c>
      <c r="G6" s="401">
        <v>0.30459999999999998</v>
      </c>
      <c r="H6" s="440">
        <f t="shared" ref="H6:H11" si="3">F6*(1-G6)</f>
        <v>3992.9868000000001</v>
      </c>
      <c r="I6" s="1172"/>
      <c r="J6" s="1173">
        <v>2183</v>
      </c>
      <c r="K6" s="1170">
        <v>2455.875</v>
      </c>
    </row>
    <row r="7" spans="1:14" ht="19.149999999999999" customHeight="1">
      <c r="A7" s="1051"/>
      <c r="B7" s="1055"/>
      <c r="C7" s="1072"/>
      <c r="D7" s="336">
        <v>90</v>
      </c>
      <c r="E7" s="893">
        <v>6019</v>
      </c>
      <c r="F7" s="185">
        <f t="shared" si="2"/>
        <v>6019</v>
      </c>
      <c r="G7" s="402">
        <v>0.29599999999999999</v>
      </c>
      <c r="H7" s="440">
        <f t="shared" si="3"/>
        <v>4237.3760000000002</v>
      </c>
      <c r="I7" s="214"/>
      <c r="J7" s="1174">
        <v>2307</v>
      </c>
      <c r="K7" s="1171">
        <v>2595.375</v>
      </c>
      <c r="M7" s="83"/>
      <c r="N7" s="182"/>
    </row>
    <row r="8" spans="1:14" ht="19.149999999999999" customHeight="1">
      <c r="A8" s="1051"/>
      <c r="B8" s="1055"/>
      <c r="C8" s="1072"/>
      <c r="D8" s="336">
        <v>120</v>
      </c>
      <c r="E8" s="893">
        <v>7073</v>
      </c>
      <c r="F8" s="185">
        <f t="shared" si="2"/>
        <v>7073</v>
      </c>
      <c r="G8" s="402">
        <v>0.32</v>
      </c>
      <c r="H8" s="440">
        <f t="shared" si="3"/>
        <v>4809.6399999999994</v>
      </c>
      <c r="I8" s="214"/>
      <c r="J8" s="1174">
        <v>2693</v>
      </c>
      <c r="K8" s="1171">
        <v>3029.625</v>
      </c>
      <c r="M8" s="83"/>
      <c r="N8" s="182"/>
    </row>
    <row r="9" spans="1:14" ht="19.149999999999999" customHeight="1">
      <c r="A9" s="1051"/>
      <c r="B9" s="1055"/>
      <c r="C9" s="1072"/>
      <c r="D9" s="336">
        <v>140</v>
      </c>
      <c r="E9" s="893">
        <v>8127</v>
      </c>
      <c r="F9" s="185">
        <f t="shared" si="2"/>
        <v>8127</v>
      </c>
      <c r="G9" s="402">
        <v>0.35899999999999999</v>
      </c>
      <c r="H9" s="440">
        <f t="shared" si="3"/>
        <v>5209.4070000000002</v>
      </c>
      <c r="I9" s="214"/>
      <c r="J9" s="1174">
        <v>2916</v>
      </c>
      <c r="K9" s="1171">
        <v>3280.5</v>
      </c>
      <c r="M9" s="83"/>
      <c r="N9" s="182"/>
    </row>
    <row r="10" spans="1:14" ht="19.149999999999999" customHeight="1">
      <c r="A10" s="1051"/>
      <c r="B10" s="1055"/>
      <c r="C10" s="1072"/>
      <c r="D10" s="365">
        <v>160</v>
      </c>
      <c r="E10" s="894">
        <v>8214</v>
      </c>
      <c r="F10" s="367">
        <f t="shared" si="2"/>
        <v>8214</v>
      </c>
      <c r="G10" s="405">
        <v>0.3624</v>
      </c>
      <c r="H10" s="448">
        <f t="shared" si="3"/>
        <v>5237.2464</v>
      </c>
      <c r="I10" s="255"/>
      <c r="J10" s="1175">
        <v>2933</v>
      </c>
      <c r="K10" s="1170">
        <v>3299.625</v>
      </c>
      <c r="M10" s="83"/>
      <c r="N10" s="182"/>
    </row>
    <row r="11" spans="1:14" ht="19.149999999999999" customHeight="1" thickBot="1">
      <c r="A11" s="1052"/>
      <c r="B11" s="1056"/>
      <c r="C11" s="1073"/>
      <c r="D11" s="364">
        <v>180</v>
      </c>
      <c r="E11" s="895">
        <v>9423</v>
      </c>
      <c r="F11" s="186">
        <f t="shared" si="2"/>
        <v>9423</v>
      </c>
      <c r="G11" s="402">
        <v>0.42899999999999999</v>
      </c>
      <c r="H11" s="498">
        <f t="shared" si="3"/>
        <v>5380.5329999999994</v>
      </c>
      <c r="I11" s="215"/>
      <c r="J11" s="1196">
        <v>3012</v>
      </c>
      <c r="K11" s="1197">
        <v>3388.5</v>
      </c>
      <c r="M11" s="83"/>
      <c r="N11" s="182"/>
    </row>
    <row r="12" spans="1:14" ht="33" customHeight="1" thickBot="1">
      <c r="A12" s="382" t="s">
        <v>139</v>
      </c>
      <c r="B12" s="783" t="s">
        <v>35</v>
      </c>
      <c r="C12" s="952" t="s">
        <v>36</v>
      </c>
      <c r="D12" s="953"/>
      <c r="E12" s="373" t="s">
        <v>43</v>
      </c>
      <c r="F12" s="374" t="s">
        <v>43</v>
      </c>
      <c r="G12" s="383" t="s">
        <v>44</v>
      </c>
      <c r="H12" s="1191" t="s">
        <v>45</v>
      </c>
      <c r="I12" s="848" t="s">
        <v>37</v>
      </c>
      <c r="J12" s="848"/>
      <c r="K12" s="848" t="s">
        <v>37</v>
      </c>
    </row>
    <row r="13" spans="1:14" ht="18" customHeight="1">
      <c r="A13" s="1082" t="s">
        <v>411</v>
      </c>
      <c r="B13" s="1071" t="s">
        <v>432</v>
      </c>
      <c r="C13" s="1080">
        <v>190</v>
      </c>
      <c r="D13" s="404">
        <v>80</v>
      </c>
      <c r="E13" s="869">
        <v>5887</v>
      </c>
      <c r="F13" s="184">
        <f t="shared" ref="F13:F14" si="4">E13</f>
        <v>5887</v>
      </c>
      <c r="G13" s="401">
        <v>0.7</v>
      </c>
      <c r="H13" s="475">
        <f t="shared" ref="H13:H14" si="5">F13*(1-G13)</f>
        <v>1766.1000000000004</v>
      </c>
      <c r="I13" s="1198"/>
      <c r="J13" s="1199">
        <v>998</v>
      </c>
      <c r="K13" s="1200">
        <v>1122.75</v>
      </c>
    </row>
    <row r="14" spans="1:14" ht="18" customHeight="1">
      <c r="A14" s="1051"/>
      <c r="B14" s="1046"/>
      <c r="C14" s="1081"/>
      <c r="D14" s="336">
        <v>90</v>
      </c>
      <c r="E14" s="870">
        <v>6362</v>
      </c>
      <c r="F14" s="185">
        <f t="shared" si="4"/>
        <v>6362</v>
      </c>
      <c r="G14" s="402">
        <v>0.7</v>
      </c>
      <c r="H14" s="440">
        <f t="shared" si="5"/>
        <v>1908.6000000000004</v>
      </c>
      <c r="I14" s="214"/>
      <c r="J14" s="1178">
        <v>1078</v>
      </c>
      <c r="K14" s="1179">
        <v>1212.75</v>
      </c>
      <c r="M14" s="83"/>
      <c r="N14" s="182"/>
    </row>
    <row r="15" spans="1:14" ht="18" customHeight="1">
      <c r="A15" s="1051"/>
      <c r="B15" s="1046"/>
      <c r="C15" s="1072" t="s">
        <v>141</v>
      </c>
      <c r="D15" s="404">
        <v>80</v>
      </c>
      <c r="E15" s="869">
        <v>5982</v>
      </c>
      <c r="F15" s="184">
        <f t="shared" ref="F15:F20" si="6">E15</f>
        <v>5982</v>
      </c>
      <c r="G15" s="401">
        <v>0.7</v>
      </c>
      <c r="H15" s="440">
        <f t="shared" ref="H15:H20" si="7">F15*(1-G15)</f>
        <v>1794.6000000000004</v>
      </c>
      <c r="I15" s="1172"/>
      <c r="J15" s="1176">
        <v>1016</v>
      </c>
      <c r="K15" s="1177">
        <v>1143</v>
      </c>
    </row>
    <row r="16" spans="1:14" ht="18" customHeight="1">
      <c r="A16" s="1051"/>
      <c r="B16" s="1046"/>
      <c r="C16" s="1072"/>
      <c r="D16" s="336">
        <v>90</v>
      </c>
      <c r="E16" s="870">
        <v>6368</v>
      </c>
      <c r="F16" s="185">
        <f t="shared" si="6"/>
        <v>6368</v>
      </c>
      <c r="G16" s="402">
        <v>0.7</v>
      </c>
      <c r="H16" s="440">
        <f t="shared" si="7"/>
        <v>1910.4000000000003</v>
      </c>
      <c r="I16" s="214"/>
      <c r="J16" s="1178">
        <v>1082</v>
      </c>
      <c r="K16" s="1179">
        <v>1217.25</v>
      </c>
      <c r="M16" s="83"/>
      <c r="N16" s="1183"/>
    </row>
    <row r="17" spans="1:15" ht="18" customHeight="1">
      <c r="A17" s="1051"/>
      <c r="B17" s="1046"/>
      <c r="C17" s="1072"/>
      <c r="D17" s="336">
        <v>120</v>
      </c>
      <c r="E17" s="870">
        <v>6817</v>
      </c>
      <c r="F17" s="185">
        <f t="shared" si="6"/>
        <v>6817</v>
      </c>
      <c r="G17" s="402">
        <v>0.7</v>
      </c>
      <c r="H17" s="440">
        <f t="shared" si="7"/>
        <v>2045.1000000000004</v>
      </c>
      <c r="I17" s="214"/>
      <c r="J17" s="1178">
        <v>1159</v>
      </c>
      <c r="K17" s="1179">
        <v>1303.875</v>
      </c>
      <c r="M17" s="83"/>
      <c r="N17" s="182"/>
    </row>
    <row r="18" spans="1:15" ht="18" customHeight="1">
      <c r="A18" s="1051"/>
      <c r="B18" s="1046"/>
      <c r="C18" s="1072"/>
      <c r="D18" s="336">
        <v>140</v>
      </c>
      <c r="E18" s="870">
        <v>8220</v>
      </c>
      <c r="F18" s="185">
        <f t="shared" si="6"/>
        <v>8220</v>
      </c>
      <c r="G18" s="402">
        <v>0.7</v>
      </c>
      <c r="H18" s="440">
        <f t="shared" si="7"/>
        <v>2466.0000000000005</v>
      </c>
      <c r="I18" s="214"/>
      <c r="J18" s="1178">
        <v>1397</v>
      </c>
      <c r="K18" s="1179">
        <v>1571.625</v>
      </c>
      <c r="M18" s="83"/>
      <c r="N18" s="182"/>
    </row>
    <row r="19" spans="1:15" ht="18" customHeight="1">
      <c r="A19" s="1051"/>
      <c r="B19" s="1046"/>
      <c r="C19" s="1072"/>
      <c r="D19" s="365">
        <v>160</v>
      </c>
      <c r="E19" s="871">
        <v>10622</v>
      </c>
      <c r="F19" s="367">
        <f t="shared" si="6"/>
        <v>10622</v>
      </c>
      <c r="G19" s="405">
        <v>0.7</v>
      </c>
      <c r="H19" s="448">
        <f t="shared" si="7"/>
        <v>3186.6000000000004</v>
      </c>
      <c r="I19" s="255"/>
      <c r="J19" s="1180">
        <v>1805</v>
      </c>
      <c r="K19" s="1177">
        <v>2030.625</v>
      </c>
      <c r="M19" s="83"/>
      <c r="N19" s="182"/>
    </row>
    <row r="20" spans="1:15" ht="18" customHeight="1" thickBot="1">
      <c r="A20" s="1052"/>
      <c r="B20" s="1047"/>
      <c r="C20" s="1073"/>
      <c r="D20" s="339">
        <v>180</v>
      </c>
      <c r="E20" s="872">
        <v>12380</v>
      </c>
      <c r="F20" s="187">
        <f t="shared" si="6"/>
        <v>12380</v>
      </c>
      <c r="G20" s="403">
        <v>0.7</v>
      </c>
      <c r="H20" s="498">
        <f t="shared" si="7"/>
        <v>3714.0000000000005</v>
      </c>
      <c r="I20" s="215"/>
      <c r="J20" s="1203">
        <v>2104</v>
      </c>
      <c r="K20" s="1204">
        <v>2367</v>
      </c>
      <c r="M20" s="83"/>
      <c r="N20" s="182"/>
    </row>
    <row r="21" spans="1:15" ht="33" customHeight="1" thickBot="1">
      <c r="A21" s="382" t="s">
        <v>139</v>
      </c>
      <c r="B21" s="372" t="s">
        <v>35</v>
      </c>
      <c r="C21" s="952" t="s">
        <v>36</v>
      </c>
      <c r="D21" s="953"/>
      <c r="E21" s="373" t="s">
        <v>43</v>
      </c>
      <c r="F21" s="374" t="s">
        <v>43</v>
      </c>
      <c r="G21" s="383" t="s">
        <v>44</v>
      </c>
      <c r="H21" s="1191" t="s">
        <v>45</v>
      </c>
      <c r="I21" s="848" t="s">
        <v>37</v>
      </c>
      <c r="J21" s="848"/>
      <c r="K21" s="848" t="s">
        <v>37</v>
      </c>
      <c r="O21" s="54"/>
    </row>
    <row r="22" spans="1:15" ht="18.600000000000001" customHeight="1">
      <c r="A22" s="1082" t="s">
        <v>188</v>
      </c>
      <c r="B22" s="1079" t="s">
        <v>412</v>
      </c>
      <c r="C22" s="1080">
        <v>190</v>
      </c>
      <c r="D22" s="363">
        <v>80</v>
      </c>
      <c r="E22" s="896">
        <v>2912</v>
      </c>
      <c r="F22" s="184">
        <f t="shared" ref="F22:F23" si="8">E22</f>
        <v>2912</v>
      </c>
      <c r="G22" s="401">
        <v>0.39</v>
      </c>
      <c r="H22" s="475">
        <f t="shared" ref="H22:H23" si="9">F22*(1-G22)</f>
        <v>1776.32</v>
      </c>
      <c r="I22" s="181"/>
      <c r="J22" s="1201">
        <v>1225</v>
      </c>
      <c r="K22" s="1202">
        <v>1378.125</v>
      </c>
      <c r="M22" s="83"/>
      <c r="N22" s="182"/>
      <c r="O22" s="54"/>
    </row>
    <row r="23" spans="1:15" ht="18.600000000000001" customHeight="1">
      <c r="A23" s="1051"/>
      <c r="B23" s="1055"/>
      <c r="C23" s="1081"/>
      <c r="D23" s="363">
        <v>90</v>
      </c>
      <c r="E23" s="896">
        <v>2944</v>
      </c>
      <c r="F23" s="184">
        <f t="shared" si="8"/>
        <v>2944</v>
      </c>
      <c r="G23" s="401">
        <v>0.39</v>
      </c>
      <c r="H23" s="440">
        <f t="shared" si="9"/>
        <v>1795.84</v>
      </c>
      <c r="I23" s="214"/>
      <c r="J23" s="1174">
        <v>1274</v>
      </c>
      <c r="K23" s="1171">
        <v>1433.25</v>
      </c>
      <c r="M23" s="83"/>
      <c r="N23" s="182"/>
    </row>
    <row r="24" spans="1:15" ht="18.600000000000001" customHeight="1">
      <c r="A24" s="1051"/>
      <c r="B24" s="1055"/>
      <c r="C24" s="1074" t="s">
        <v>141</v>
      </c>
      <c r="D24" s="336">
        <v>80</v>
      </c>
      <c r="E24" s="893">
        <v>2917</v>
      </c>
      <c r="F24" s="185">
        <f t="shared" ref="F24" si="10">E24</f>
        <v>2917</v>
      </c>
      <c r="G24" s="401">
        <v>0.39</v>
      </c>
      <c r="H24" s="440">
        <f t="shared" ref="H24" si="11">F24*(1-G24)</f>
        <v>1779.37</v>
      </c>
      <c r="I24" s="214"/>
      <c r="J24" s="1174">
        <v>1227</v>
      </c>
      <c r="K24" s="1171">
        <v>1380.375</v>
      </c>
      <c r="M24" s="83"/>
      <c r="N24" s="182"/>
    </row>
    <row r="25" spans="1:15" ht="18.600000000000001" customHeight="1">
      <c r="A25" s="1051"/>
      <c r="B25" s="1055"/>
      <c r="C25" s="1074"/>
      <c r="D25" s="363">
        <v>90</v>
      </c>
      <c r="E25" s="896">
        <v>2979</v>
      </c>
      <c r="F25" s="184">
        <f t="shared" ref="F25:F29" si="12">E25</f>
        <v>2979</v>
      </c>
      <c r="G25" s="401">
        <v>0.39369999999999999</v>
      </c>
      <c r="H25" s="440">
        <f t="shared" ref="H25:H29" si="13">F25*(1-G25)</f>
        <v>1806.1677000000002</v>
      </c>
      <c r="I25" s="214"/>
      <c r="J25" s="1174">
        <v>1280</v>
      </c>
      <c r="K25" s="1171">
        <v>1440</v>
      </c>
      <c r="M25" s="83"/>
      <c r="N25" s="182"/>
    </row>
    <row r="26" spans="1:15" ht="18.600000000000001" customHeight="1">
      <c r="A26" s="1051"/>
      <c r="B26" s="1055"/>
      <c r="C26" s="1074"/>
      <c r="D26" s="363">
        <v>120</v>
      </c>
      <c r="E26" s="896">
        <v>3907</v>
      </c>
      <c r="F26" s="184">
        <f t="shared" si="12"/>
        <v>3907</v>
      </c>
      <c r="G26" s="401">
        <v>0.39</v>
      </c>
      <c r="H26" s="440">
        <f t="shared" si="13"/>
        <v>2383.27</v>
      </c>
      <c r="I26" s="214"/>
      <c r="J26" s="1174">
        <v>1589</v>
      </c>
      <c r="K26" s="1171">
        <v>1787.625</v>
      </c>
      <c r="M26" s="83"/>
      <c r="N26" s="182"/>
    </row>
    <row r="27" spans="1:15" ht="18.600000000000001" customHeight="1">
      <c r="A27" s="1051"/>
      <c r="B27" s="1055"/>
      <c r="C27" s="1074"/>
      <c r="D27" s="336">
        <v>140</v>
      </c>
      <c r="E27" s="893">
        <v>4130</v>
      </c>
      <c r="F27" s="185">
        <f t="shared" si="12"/>
        <v>4130</v>
      </c>
      <c r="G27" s="402">
        <v>0.36099999999999999</v>
      </c>
      <c r="H27" s="440">
        <f t="shared" si="13"/>
        <v>2639.07</v>
      </c>
      <c r="I27" s="214"/>
      <c r="J27" s="1174">
        <v>1773</v>
      </c>
      <c r="K27" s="1171">
        <v>1994.625</v>
      </c>
      <c r="M27" s="83"/>
      <c r="N27" s="182"/>
    </row>
    <row r="28" spans="1:15" ht="18.600000000000001" customHeight="1">
      <c r="A28" s="1051"/>
      <c r="B28" s="1055"/>
      <c r="C28" s="1074"/>
      <c r="D28" s="395">
        <v>160</v>
      </c>
      <c r="E28" s="894">
        <v>4361</v>
      </c>
      <c r="F28" s="367">
        <f t="shared" si="12"/>
        <v>4361</v>
      </c>
      <c r="G28" s="405">
        <v>0.37090000000000001</v>
      </c>
      <c r="H28" s="448">
        <f t="shared" si="13"/>
        <v>2743.5050999999999</v>
      </c>
      <c r="I28" s="255"/>
      <c r="J28" s="1175">
        <v>1872</v>
      </c>
      <c r="K28" s="1170">
        <v>2106</v>
      </c>
      <c r="M28" s="83"/>
      <c r="N28" s="182"/>
    </row>
    <row r="29" spans="1:15" ht="18.600000000000001" customHeight="1" thickBot="1">
      <c r="A29" s="1052"/>
      <c r="B29" s="1056"/>
      <c r="C29" s="1075"/>
      <c r="D29" s="338">
        <v>180</v>
      </c>
      <c r="E29" s="897">
        <v>4823</v>
      </c>
      <c r="F29" s="187">
        <f t="shared" si="12"/>
        <v>4823</v>
      </c>
      <c r="G29" s="402">
        <v>0.37109999999999999</v>
      </c>
      <c r="H29" s="498">
        <f t="shared" si="13"/>
        <v>3033.1847000000002</v>
      </c>
      <c r="I29" s="215"/>
      <c r="J29" s="1196">
        <v>1936</v>
      </c>
      <c r="K29" s="1197">
        <v>2178</v>
      </c>
      <c r="M29" s="83"/>
      <c r="N29" s="182"/>
    </row>
    <row r="30" spans="1:15" ht="33" customHeight="1" thickBot="1">
      <c r="A30" s="382" t="s">
        <v>139</v>
      </c>
      <c r="B30" s="372" t="s">
        <v>35</v>
      </c>
      <c r="C30" s="952" t="s">
        <v>36</v>
      </c>
      <c r="D30" s="953"/>
      <c r="E30" s="373" t="s">
        <v>43</v>
      </c>
      <c r="F30" s="374" t="s">
        <v>43</v>
      </c>
      <c r="G30" s="383" t="s">
        <v>44</v>
      </c>
      <c r="H30" s="446" t="s">
        <v>45</v>
      </c>
      <c r="I30" s="400" t="s">
        <v>37</v>
      </c>
      <c r="J30" s="400"/>
      <c r="K30" s="400" t="s">
        <v>37</v>
      </c>
    </row>
    <row r="31" spans="1:15" ht="19.149999999999999" customHeight="1">
      <c r="A31" s="1050" t="s">
        <v>413</v>
      </c>
      <c r="B31" s="1055" t="s">
        <v>433</v>
      </c>
      <c r="C31" s="1072">
        <v>190</v>
      </c>
      <c r="D31" s="363">
        <v>80</v>
      </c>
      <c r="E31" s="896">
        <v>1623</v>
      </c>
      <c r="F31" s="184">
        <f t="shared" ref="F31:F37" si="14">E31</f>
        <v>1623</v>
      </c>
      <c r="G31" s="384">
        <v>0.3</v>
      </c>
      <c r="H31" s="475">
        <f>F31*(1-G31)</f>
        <v>1136.0999999999999</v>
      </c>
      <c r="I31" s="181">
        <f>'ЧЕХЛЫ,ОДЕЯЛО_опт'!D14*(1-'ЧЕХЛЫ,ОДЕЯЛО_опт'!$F$13)*(1-'ЧЕХЛЫ,ОДЕЯЛО_опт'!E14)/(IF(AND('Категория(опт)'!$B$6="с НДС"),1,IF(AND('Категория(опт)'!$B$6="без НДС"),1.2,"")))</f>
        <v>825.55200000000002</v>
      </c>
      <c r="J31" s="181"/>
      <c r="K31" s="1205">
        <v>928.74599999999998</v>
      </c>
      <c r="M31" s="83"/>
      <c r="N31" s="182"/>
    </row>
    <row r="32" spans="1:15" ht="19.149999999999999" customHeight="1">
      <c r="A32" s="1050"/>
      <c r="B32" s="1055"/>
      <c r="C32" s="1076"/>
      <c r="D32" s="363">
        <v>90</v>
      </c>
      <c r="E32" s="893">
        <v>1805</v>
      </c>
      <c r="F32" s="185">
        <f t="shared" si="14"/>
        <v>1805</v>
      </c>
      <c r="G32" s="385">
        <v>0.3</v>
      </c>
      <c r="H32" s="440">
        <f>F32*(1-G32)</f>
        <v>1263.5</v>
      </c>
      <c r="I32" s="214">
        <f>'ЧЕХЛЫ,ОДЕЯЛО_опт'!D15*(1-'ЧЕХЛЫ,ОДЕЯЛО_опт'!$F$13)*(1-'ЧЕХЛЫ,ОДЕЯЛО_опт'!E15)/(IF(AND('Категория(опт)'!$B$6="с НДС"),1,IF(AND('Категория(опт)'!$B$6="без НДС"),1.2,"")))</f>
        <v>917.13600000000008</v>
      </c>
      <c r="J32" s="214"/>
      <c r="K32" s="1181">
        <v>1031.778</v>
      </c>
      <c r="M32" s="83"/>
      <c r="N32" s="182"/>
    </row>
    <row r="33" spans="1:14" ht="19.149999999999999" customHeight="1">
      <c r="A33" s="1050"/>
      <c r="B33" s="1055"/>
      <c r="C33" s="1068" t="s">
        <v>141</v>
      </c>
      <c r="D33" s="363">
        <v>80</v>
      </c>
      <c r="E33" s="893">
        <v>1805</v>
      </c>
      <c r="F33" s="185">
        <f t="shared" si="14"/>
        <v>1805</v>
      </c>
      <c r="G33" s="385">
        <v>0.3</v>
      </c>
      <c r="H33" s="440">
        <f t="shared" ref="H33:H34" si="15">F33*(1-G33)</f>
        <v>1263.5</v>
      </c>
      <c r="I33" s="214">
        <f>'ЧЕХЛЫ,ОДЕЯЛО_опт'!D16*(1-'ЧЕХЛЫ,ОДЕЯЛО_опт'!$F$13)*(1-'ЧЕХЛЫ,ОДЕЯЛО_опт'!E16)/(IF(AND('Категория(опт)'!$B$6="с НДС"),1,IF(AND('Категория(опт)'!$B$6="без НДС"),1.2,"")))</f>
        <v>917.13600000000008</v>
      </c>
      <c r="J33" s="214"/>
      <c r="K33" s="1181">
        <v>1031.778</v>
      </c>
      <c r="M33" s="83"/>
      <c r="N33" s="182"/>
    </row>
    <row r="34" spans="1:14" ht="19.149999999999999" customHeight="1">
      <c r="A34" s="1050"/>
      <c r="B34" s="1055"/>
      <c r="C34" s="1074"/>
      <c r="D34" s="336">
        <v>90</v>
      </c>
      <c r="E34" s="893">
        <v>1988</v>
      </c>
      <c r="F34" s="185">
        <f t="shared" si="14"/>
        <v>1988</v>
      </c>
      <c r="G34" s="385">
        <v>0.3</v>
      </c>
      <c r="H34" s="440">
        <f t="shared" si="15"/>
        <v>1391.6</v>
      </c>
      <c r="I34" s="214">
        <f>'ЧЕХЛЫ,ОДЕЯЛО_опт'!D17*(1-'ЧЕХЛЫ,ОДЕЯЛО_опт'!$F$13)*(1-'ЧЕХЛЫ,ОДЕЯЛО_опт'!E17)/(IF(AND('Категория(опт)'!$B$6="с НДС"),1,IF(AND('Категория(опт)'!$B$6="без НДС"),1.2,"")))</f>
        <v>1010.0160000000001</v>
      </c>
      <c r="J34" s="214"/>
      <c r="K34" s="1181">
        <v>1136.268</v>
      </c>
      <c r="M34" s="83"/>
      <c r="N34" s="182"/>
    </row>
    <row r="35" spans="1:14" ht="19.149999999999999" customHeight="1">
      <c r="A35" s="1050"/>
      <c r="B35" s="1055"/>
      <c r="C35" s="1074"/>
      <c r="D35" s="336">
        <v>140</v>
      </c>
      <c r="E35" s="893">
        <v>2353</v>
      </c>
      <c r="F35" s="185">
        <f t="shared" si="14"/>
        <v>2353</v>
      </c>
      <c r="G35" s="385">
        <v>0.3</v>
      </c>
      <c r="H35" s="440">
        <f t="shared" ref="H35:H37" si="16">F35*(1-G35)</f>
        <v>1647.1</v>
      </c>
      <c r="I35" s="214">
        <f>'ЧЕХЛЫ,ОДЕЯЛО_опт'!D18*(1-'ЧЕХЛЫ,ОДЕЯЛО_опт'!$F$13)*(1-'ЧЕХЛЫ,ОДЕЯЛО_опт'!E18)/(IF(AND('Категория(опт)'!$B$6="с НДС"),1,IF(AND('Категория(опт)'!$B$6="без НДС"),1.2,"")))</f>
        <v>1195.7760000000001</v>
      </c>
      <c r="J35" s="214"/>
      <c r="K35" s="1181">
        <v>1345.248</v>
      </c>
      <c r="M35" s="83"/>
      <c r="N35" s="182"/>
    </row>
    <row r="36" spans="1:14" ht="19.149999999999999" customHeight="1">
      <c r="A36" s="1050"/>
      <c r="B36" s="1055"/>
      <c r="C36" s="1074"/>
      <c r="D36" s="395">
        <v>160</v>
      </c>
      <c r="E36" s="894">
        <v>2534</v>
      </c>
      <c r="F36" s="367">
        <f t="shared" si="14"/>
        <v>2534</v>
      </c>
      <c r="G36" s="392">
        <v>0.3</v>
      </c>
      <c r="H36" s="448">
        <f t="shared" si="16"/>
        <v>1773.8</v>
      </c>
      <c r="I36" s="214">
        <f>'ЧЕХЛЫ,ОДЕЯЛО_опт'!D19*(1-'ЧЕХЛЫ,ОДЕЯЛО_опт'!$F$13)*(1-'ЧЕХЛЫ,ОДЕЯЛО_опт'!E19)/(IF(AND('Категория(опт)'!$B$6="с НДС"),1,IF(AND('Категория(опт)'!$B$6="без НДС"),1.2,"")))</f>
        <v>1288.2240000000002</v>
      </c>
      <c r="J36" s="255"/>
      <c r="K36" s="1182">
        <v>1449.2520000000002</v>
      </c>
      <c r="M36" s="83"/>
      <c r="N36" s="182"/>
    </row>
    <row r="37" spans="1:14" ht="19.149999999999999" customHeight="1" thickBot="1">
      <c r="A37" s="1010"/>
      <c r="B37" s="1056"/>
      <c r="C37" s="1075"/>
      <c r="D37" s="338">
        <v>180</v>
      </c>
      <c r="E37" s="897">
        <v>2716</v>
      </c>
      <c r="F37" s="187">
        <f t="shared" si="14"/>
        <v>2716</v>
      </c>
      <c r="G37" s="385">
        <v>0.3</v>
      </c>
      <c r="H37" s="498">
        <f t="shared" si="16"/>
        <v>1901.1999999999998</v>
      </c>
      <c r="I37" s="215">
        <f>'ЧЕХЛЫ,ОДЕЯЛО_опт'!D20*(1-'ЧЕХЛЫ,ОДЕЯЛО_опт'!$F$13)*(1-'ЧЕХЛЫ,ОДЕЯЛО_опт'!E20)/(IF(AND('Категория(опт)'!$B$6="с НДС"),1,IF(AND('Категория(опт)'!$B$6="без НДС"),1.2,"")))</f>
        <v>1380.24</v>
      </c>
      <c r="J37" s="215"/>
      <c r="K37" s="1206">
        <v>1552.77</v>
      </c>
      <c r="M37" s="83"/>
      <c r="N37" s="182"/>
    </row>
    <row r="38" spans="1:14" ht="33" customHeight="1" thickBot="1">
      <c r="A38" s="380" t="s">
        <v>139</v>
      </c>
      <c r="B38" s="724" t="s">
        <v>35</v>
      </c>
      <c r="C38" s="952" t="s">
        <v>36</v>
      </c>
      <c r="D38" s="953"/>
      <c r="E38" s="373" t="s">
        <v>43</v>
      </c>
      <c r="F38" s="374" t="s">
        <v>43</v>
      </c>
      <c r="G38" s="383" t="s">
        <v>44</v>
      </c>
      <c r="H38" s="446" t="s">
        <v>45</v>
      </c>
      <c r="I38" s="400" t="s">
        <v>37</v>
      </c>
      <c r="J38" s="400" t="s">
        <v>37</v>
      </c>
      <c r="K38" s="400" t="s">
        <v>37</v>
      </c>
    </row>
    <row r="39" spans="1:14" ht="18.600000000000001" customHeight="1">
      <c r="A39" s="1051" t="s">
        <v>208</v>
      </c>
      <c r="B39" s="1064" t="s">
        <v>434</v>
      </c>
      <c r="C39" s="1066" t="s">
        <v>141</v>
      </c>
      <c r="D39" s="363">
        <v>90</v>
      </c>
      <c r="E39" s="873">
        <v>3010</v>
      </c>
      <c r="F39" s="184">
        <f t="shared" ref="F39:F42" si="17">E39</f>
        <v>3010</v>
      </c>
      <c r="G39" s="401">
        <v>0.27310000000000001</v>
      </c>
      <c r="H39" s="475">
        <f t="shared" ref="H39:H42" si="18">F39*(1-G39)</f>
        <v>2187.9690000000001</v>
      </c>
      <c r="I39" s="181"/>
      <c r="J39" s="1207">
        <v>1372</v>
      </c>
      <c r="K39" s="1208">
        <v>1543.5</v>
      </c>
      <c r="M39" s="83"/>
      <c r="N39" s="182"/>
    </row>
    <row r="40" spans="1:14" ht="18.600000000000001" customHeight="1">
      <c r="A40" s="1051"/>
      <c r="B40" s="1064"/>
      <c r="C40" s="1067"/>
      <c r="D40" s="336">
        <v>140</v>
      </c>
      <c r="E40" s="870">
        <v>4018</v>
      </c>
      <c r="F40" s="185">
        <f t="shared" si="17"/>
        <v>4018</v>
      </c>
      <c r="G40" s="402">
        <v>0.38059999999999999</v>
      </c>
      <c r="H40" s="440">
        <f t="shared" si="18"/>
        <v>2488.7491999999997</v>
      </c>
      <c r="I40" s="214"/>
      <c r="J40" s="1178">
        <v>1693</v>
      </c>
      <c r="K40" s="1179">
        <v>1904.625</v>
      </c>
      <c r="M40" s="83"/>
      <c r="N40" s="182"/>
    </row>
    <row r="41" spans="1:14" ht="18.600000000000001" customHeight="1">
      <c r="A41" s="1051"/>
      <c r="B41" s="1064"/>
      <c r="C41" s="1067"/>
      <c r="D41" s="365">
        <v>160</v>
      </c>
      <c r="E41" s="871">
        <v>4219</v>
      </c>
      <c r="F41" s="367">
        <f t="shared" si="17"/>
        <v>4219</v>
      </c>
      <c r="G41" s="405">
        <v>0.34710000000000002</v>
      </c>
      <c r="H41" s="448">
        <f t="shared" si="18"/>
        <v>2754.5851000000002</v>
      </c>
      <c r="I41" s="255"/>
      <c r="J41" s="1180">
        <v>1891</v>
      </c>
      <c r="K41" s="1177">
        <v>2127.375</v>
      </c>
      <c r="M41" s="83"/>
      <c r="N41" s="182"/>
    </row>
    <row r="42" spans="1:14" ht="18.600000000000001" customHeight="1" thickBot="1">
      <c r="A42" s="1052"/>
      <c r="B42" s="1065"/>
      <c r="C42" s="1068"/>
      <c r="D42" s="364">
        <v>180</v>
      </c>
      <c r="E42" s="872">
        <v>4624</v>
      </c>
      <c r="F42" s="187">
        <f t="shared" si="17"/>
        <v>4624</v>
      </c>
      <c r="G42" s="402">
        <v>0.34399999999999997</v>
      </c>
      <c r="H42" s="498">
        <f t="shared" si="18"/>
        <v>3033.3440000000001</v>
      </c>
      <c r="I42" s="215"/>
      <c r="J42" s="1203">
        <v>2092</v>
      </c>
      <c r="K42" s="1204">
        <v>2353.5</v>
      </c>
      <c r="M42" s="83"/>
      <c r="N42" s="182"/>
    </row>
    <row r="43" spans="1:14" ht="33" customHeight="1" thickBot="1">
      <c r="A43" s="380" t="s">
        <v>139</v>
      </c>
      <c r="B43" s="386" t="s">
        <v>35</v>
      </c>
      <c r="C43" s="952" t="s">
        <v>36</v>
      </c>
      <c r="D43" s="953"/>
      <c r="E43" s="373" t="s">
        <v>43</v>
      </c>
      <c r="F43" s="374" t="s">
        <v>43</v>
      </c>
      <c r="G43" s="383" t="s">
        <v>44</v>
      </c>
      <c r="H43" s="446" t="s">
        <v>45</v>
      </c>
      <c r="I43" s="400" t="s">
        <v>37</v>
      </c>
      <c r="J43" s="400" t="s">
        <v>37</v>
      </c>
      <c r="K43" s="400" t="s">
        <v>37</v>
      </c>
    </row>
    <row r="44" spans="1:14" ht="18.600000000000001" customHeight="1">
      <c r="A44" s="1051" t="s">
        <v>207</v>
      </c>
      <c r="B44" s="1084" t="s">
        <v>435</v>
      </c>
      <c r="C44" s="1074" t="s">
        <v>140</v>
      </c>
      <c r="D44" s="363">
        <v>90</v>
      </c>
      <c r="E44" s="896">
        <v>3945</v>
      </c>
      <c r="F44" s="184">
        <f t="shared" ref="F44:F48" si="19">E44</f>
        <v>3945</v>
      </c>
      <c r="G44" s="401">
        <v>0.55989999999999995</v>
      </c>
      <c r="H44" s="475">
        <f t="shared" ref="H44:H48" si="20">F44*(1-G44)</f>
        <v>1736.1945000000003</v>
      </c>
      <c r="I44" s="181"/>
      <c r="J44" s="1201">
        <v>1056</v>
      </c>
      <c r="K44" s="1202">
        <v>1188</v>
      </c>
      <c r="M44" s="83"/>
      <c r="N44" s="182"/>
    </row>
    <row r="45" spans="1:14" ht="18.600000000000001" customHeight="1">
      <c r="A45" s="1051"/>
      <c r="B45" s="1084"/>
      <c r="C45" s="1074"/>
      <c r="D45" s="336">
        <v>140</v>
      </c>
      <c r="E45" s="896">
        <v>4954</v>
      </c>
      <c r="F45" s="184">
        <f t="shared" si="19"/>
        <v>4954</v>
      </c>
      <c r="G45" s="401">
        <v>0.59099999999999997</v>
      </c>
      <c r="H45" s="440">
        <f t="shared" si="20"/>
        <v>2026.1860000000001</v>
      </c>
      <c r="I45" s="214"/>
      <c r="J45" s="1174">
        <v>1231</v>
      </c>
      <c r="K45" s="1171">
        <v>1384.875</v>
      </c>
      <c r="M45" s="83"/>
      <c r="N45" s="182"/>
    </row>
    <row r="46" spans="1:14" ht="18.600000000000001" customHeight="1">
      <c r="A46" s="1051"/>
      <c r="B46" s="1084"/>
      <c r="C46" s="1074"/>
      <c r="D46" s="395">
        <v>160</v>
      </c>
      <c r="E46" s="893">
        <v>5340</v>
      </c>
      <c r="F46" s="185">
        <f t="shared" si="19"/>
        <v>5340</v>
      </c>
      <c r="G46" s="402">
        <v>0.56430000000000002</v>
      </c>
      <c r="H46" s="440">
        <f t="shared" si="20"/>
        <v>2326.6379999999999</v>
      </c>
      <c r="I46" s="214"/>
      <c r="J46" s="1174">
        <v>1406</v>
      </c>
      <c r="K46" s="1171">
        <v>1581.75</v>
      </c>
      <c r="M46" s="83"/>
      <c r="N46" s="182"/>
    </row>
    <row r="47" spans="1:14" ht="18.600000000000001" customHeight="1">
      <c r="A47" s="1051"/>
      <c r="B47" s="1084"/>
      <c r="C47" s="1074"/>
      <c r="D47" s="337">
        <v>180</v>
      </c>
      <c r="E47" s="894">
        <v>6128</v>
      </c>
      <c r="F47" s="367">
        <f t="shared" si="19"/>
        <v>6128</v>
      </c>
      <c r="G47" s="405">
        <v>0.57110000000000005</v>
      </c>
      <c r="H47" s="448">
        <f t="shared" si="20"/>
        <v>2628.2991999999995</v>
      </c>
      <c r="I47" s="255"/>
      <c r="J47" s="1175">
        <v>1589</v>
      </c>
      <c r="K47" s="1170">
        <v>1787.625</v>
      </c>
      <c r="M47" s="83"/>
      <c r="N47" s="182"/>
    </row>
    <row r="48" spans="1:14" ht="18.600000000000001" customHeight="1" thickBot="1">
      <c r="A48" s="1052"/>
      <c r="B48" s="1085"/>
      <c r="C48" s="1075"/>
      <c r="D48" s="339">
        <v>200</v>
      </c>
      <c r="E48" s="897">
        <v>7046</v>
      </c>
      <c r="F48" s="187">
        <f t="shared" si="19"/>
        <v>7046</v>
      </c>
      <c r="G48" s="402">
        <v>0.58919999999999995</v>
      </c>
      <c r="H48" s="498">
        <f t="shared" si="20"/>
        <v>2894.4968000000003</v>
      </c>
      <c r="I48" s="215"/>
      <c r="J48" s="1196">
        <v>1763</v>
      </c>
      <c r="K48" s="1197">
        <v>1983.375</v>
      </c>
      <c r="M48" s="83"/>
      <c r="N48" s="182"/>
    </row>
    <row r="49" spans="1:11" ht="44.25" customHeight="1" thickBot="1">
      <c r="A49" s="382" t="s">
        <v>139</v>
      </c>
      <c r="B49" s="372" t="s">
        <v>35</v>
      </c>
      <c r="C49" s="952" t="s">
        <v>36</v>
      </c>
      <c r="D49" s="953"/>
      <c r="E49" s="373" t="s">
        <v>43</v>
      </c>
      <c r="F49" s="374" t="s">
        <v>43</v>
      </c>
      <c r="G49" s="383" t="s">
        <v>44</v>
      </c>
      <c r="H49" s="446" t="s">
        <v>45</v>
      </c>
      <c r="I49" s="400" t="s">
        <v>37</v>
      </c>
      <c r="J49" s="400"/>
      <c r="K49" s="400" t="s">
        <v>37</v>
      </c>
    </row>
    <row r="50" spans="1:11" ht="48" customHeight="1">
      <c r="A50" s="1044" t="s">
        <v>414</v>
      </c>
      <c r="B50" s="1057" t="s">
        <v>436</v>
      </c>
      <c r="C50" s="406">
        <v>50</v>
      </c>
      <c r="D50" s="398">
        <v>70</v>
      </c>
      <c r="E50" s="899">
        <v>895</v>
      </c>
      <c r="F50" s="407">
        <f t="shared" ref="F50:F51" si="21">E50</f>
        <v>895</v>
      </c>
      <c r="G50" s="408">
        <v>0.3</v>
      </c>
      <c r="H50" s="475">
        <f>F50*(1-G50)</f>
        <v>626.5</v>
      </c>
      <c r="I50" s="181">
        <f>('ЧЕХЛЫ,ОДЕЯЛО_опт'!D22*(1-'ЧЕХЛЫ,ОДЕЯЛО_опт'!$F$21)*(1-'ЧЕХЛЫ,ОДЕЯЛО_опт'!E22))/(IF(AND('Категория(опт)'!$B$6="с НДС"),1,IF(AND('Категория(опт)'!$B$6="без НДС"),1.2,"")))</f>
        <v>386.64000000000004</v>
      </c>
      <c r="J50" s="181">
        <f>I50</f>
        <v>386.64000000000004</v>
      </c>
      <c r="K50" s="1205">
        <v>434.97</v>
      </c>
    </row>
    <row r="51" spans="1:11" ht="48" customHeight="1" thickBot="1">
      <c r="A51" s="1045"/>
      <c r="B51" s="1058"/>
      <c r="C51" s="310">
        <v>70</v>
      </c>
      <c r="D51" s="338">
        <v>70</v>
      </c>
      <c r="E51" s="900">
        <v>1075</v>
      </c>
      <c r="F51" s="192">
        <f t="shared" si="21"/>
        <v>1075</v>
      </c>
      <c r="G51" s="387">
        <v>0.3</v>
      </c>
      <c r="H51" s="498">
        <f>F51*(1-G51)</f>
        <v>752.5</v>
      </c>
      <c r="I51" s="215">
        <f>('ЧЕХЛЫ,ОДЕЯЛО_опт'!D23*(1-'ЧЕХЛЫ,ОДЕЯЛО_опт'!$F$21)*(1-'ЧЕХЛЫ,ОДЕЯЛО_опт'!E23))/(IF(AND('Категория(опт)'!$B$6="с НДС"),1,IF(AND('Категория(опт)'!$B$6="без НДС"),1.2,"")))</f>
        <v>546.91200000000003</v>
      </c>
      <c r="J51" s="215">
        <f>I51</f>
        <v>546.91200000000003</v>
      </c>
      <c r="K51" s="1206">
        <v>615.27600000000007</v>
      </c>
    </row>
    <row r="52" spans="1:11" ht="36" customHeight="1" thickBot="1">
      <c r="A52" s="382" t="s">
        <v>139</v>
      </c>
      <c r="B52" s="372" t="s">
        <v>35</v>
      </c>
      <c r="C52" s="952" t="s">
        <v>36</v>
      </c>
      <c r="D52" s="953"/>
      <c r="E52" s="373" t="s">
        <v>43</v>
      </c>
      <c r="F52" s="374" t="s">
        <v>43</v>
      </c>
      <c r="G52" s="383" t="s">
        <v>44</v>
      </c>
      <c r="H52" s="446" t="s">
        <v>45</v>
      </c>
      <c r="I52" s="400" t="s">
        <v>37</v>
      </c>
      <c r="J52" s="400"/>
      <c r="K52" s="400" t="s">
        <v>37</v>
      </c>
    </row>
    <row r="53" spans="1:11" ht="34.15" customHeight="1">
      <c r="A53" s="1050" t="s">
        <v>336</v>
      </c>
      <c r="B53" s="1048" t="s">
        <v>437</v>
      </c>
      <c r="C53" s="1077" t="s">
        <v>391</v>
      </c>
      <c r="D53" s="1078"/>
      <c r="E53" s="356">
        <v>2182.9268292682923</v>
      </c>
      <c r="F53" s="184">
        <f t="shared" ref="F53:F54" si="22">E53</f>
        <v>2182.9268292682923</v>
      </c>
      <c r="G53" s="384">
        <v>0.18</v>
      </c>
      <c r="H53" s="475">
        <f>F53*(1-G53)</f>
        <v>1789.9999999999998</v>
      </c>
      <c r="I53" s="181">
        <f>('ЧЕХЛЫ,ОДЕЯЛО_опт'!D25*(1-'ЧЕХЛЫ,ОДЕЯЛО_опт'!$F24)*(1-'ЧЕХЛЫ,ОДЕЯЛО_опт'!E25))/(IF(AND('Категория(опт)'!$B$6="с НДС"),1,IF(AND('Категория(опт)'!$B$6="без НДС"),1.2,"")))</f>
        <v>1168.992</v>
      </c>
      <c r="J53" s="181">
        <f t="shared" ref="J53" si="23">I53</f>
        <v>1168.992</v>
      </c>
      <c r="K53" s="1205">
        <v>1315.116</v>
      </c>
    </row>
    <row r="54" spans="1:11" ht="34.15" customHeight="1" thickBot="1">
      <c r="A54" s="1050"/>
      <c r="B54" s="1049"/>
      <c r="C54" s="1069" t="s">
        <v>392</v>
      </c>
      <c r="D54" s="1070"/>
      <c r="E54" s="358">
        <v>3158.5365853658536</v>
      </c>
      <c r="F54" s="186">
        <f t="shared" si="22"/>
        <v>3158.5365853658536</v>
      </c>
      <c r="G54" s="385">
        <v>0.18</v>
      </c>
      <c r="H54" s="498">
        <f t="shared" ref="H54" si="24">F54*(1-G54)</f>
        <v>2590</v>
      </c>
      <c r="I54" s="215">
        <f>('ЧЕХЛЫ,ОДЕЯЛО_опт'!D27*(1-'ЧЕХЛЫ,ОДЕЯЛО_опт'!$F$24)*(1-'ЧЕХЛЫ,ОДЕЯЛО_опт'!E27))/(IF(AND('Категория(опт)'!$B$6="с НДС"),1,IF(AND('Категория(опт)'!$B$6="без НДС"),1.2,"")))</f>
        <v>1691.28</v>
      </c>
      <c r="J54" s="215">
        <f t="shared" ref="J54" si="25">I54</f>
        <v>1691.28</v>
      </c>
      <c r="K54" s="1206">
        <v>1902.69</v>
      </c>
    </row>
    <row r="55" spans="1:11" ht="44.25" customHeight="1" thickBot="1">
      <c r="A55" s="382" t="s">
        <v>139</v>
      </c>
      <c r="B55" s="372" t="s">
        <v>35</v>
      </c>
      <c r="C55" s="952" t="s">
        <v>36</v>
      </c>
      <c r="D55" s="953"/>
      <c r="E55" s="373" t="s">
        <v>43</v>
      </c>
      <c r="F55" s="374" t="s">
        <v>43</v>
      </c>
      <c r="G55" s="383" t="s">
        <v>44</v>
      </c>
      <c r="H55" s="446" t="s">
        <v>45</v>
      </c>
      <c r="I55" s="400" t="s">
        <v>37</v>
      </c>
      <c r="J55" s="400"/>
      <c r="K55" s="400" t="s">
        <v>37</v>
      </c>
    </row>
    <row r="56" spans="1:11" ht="60.75" customHeight="1" thickBot="1">
      <c r="A56" s="409" t="s">
        <v>335</v>
      </c>
      <c r="B56" s="410" t="s">
        <v>438</v>
      </c>
      <c r="C56" s="349">
        <v>50</v>
      </c>
      <c r="D56" s="411">
        <v>70</v>
      </c>
      <c r="E56" s="399">
        <v>2446.1538461538462</v>
      </c>
      <c r="F56" s="192">
        <f>E56</f>
        <v>2446.1538461538462</v>
      </c>
      <c r="G56" s="412">
        <v>0.35</v>
      </c>
      <c r="H56" s="1209">
        <f>F56*(1-G56)</f>
        <v>1590</v>
      </c>
      <c r="I56" s="1210">
        <f>('ЧЕХЛЫ,ОДЕЯЛО_опт'!D29*(1-'ЧЕХЛЫ,ОДЕЯЛО_опт'!$F$28)*(1-'ЧЕХЛЫ,ОДЕЯЛО_опт'!E29))/(IF(AND('Категория(опт)'!$B$6="с НДС"),1,IF(AND('Категория(опт)'!$B$6="без НДС"),1.2,"")))</f>
        <v>870.4799999999999</v>
      </c>
      <c r="J56" s="1210">
        <f>I56</f>
        <v>870.4799999999999</v>
      </c>
      <c r="K56" s="1211">
        <v>979.28999999999985</v>
      </c>
    </row>
    <row r="57" spans="1:11" ht="29.25" customHeight="1" thickBot="1">
      <c r="A57" s="985" t="s">
        <v>167</v>
      </c>
      <c r="B57" s="986"/>
      <c r="C57" s="986"/>
      <c r="D57" s="986"/>
      <c r="E57" s="986"/>
      <c r="F57" s="986"/>
      <c r="G57" s="986"/>
      <c r="H57" s="986"/>
      <c r="I57" s="986"/>
      <c r="J57" s="986"/>
      <c r="K57" s="986"/>
    </row>
    <row r="58" spans="1:11" ht="63" customHeight="1" thickBot="1">
      <c r="A58" s="1184" t="s">
        <v>139</v>
      </c>
      <c r="B58" s="1185" t="s">
        <v>35</v>
      </c>
      <c r="C58" s="1186" t="s">
        <v>36</v>
      </c>
      <c r="D58" s="1187"/>
      <c r="E58" s="1188" t="s">
        <v>43</v>
      </c>
      <c r="F58" s="1189" t="s">
        <v>43</v>
      </c>
      <c r="G58" s="1190" t="s">
        <v>44</v>
      </c>
      <c r="H58" s="446" t="s">
        <v>45</v>
      </c>
      <c r="I58" s="400" t="s">
        <v>37</v>
      </c>
      <c r="J58" s="400"/>
      <c r="K58" s="400" t="s">
        <v>37</v>
      </c>
    </row>
    <row r="59" spans="1:11" ht="34.15" customHeight="1">
      <c r="A59" s="1051" t="s">
        <v>238</v>
      </c>
      <c r="B59" s="1046" t="s">
        <v>261</v>
      </c>
      <c r="C59" s="363">
        <v>205</v>
      </c>
      <c r="D59" s="363">
        <v>140</v>
      </c>
      <c r="E59" s="873">
        <v>7689</v>
      </c>
      <c r="F59" s="184">
        <f t="shared" ref="F59:F61" si="26">E59</f>
        <v>7689</v>
      </c>
      <c r="G59" s="401">
        <v>0.53249999999999997</v>
      </c>
      <c r="H59" s="475">
        <f>F59*(1-G59)</f>
        <v>3594.6075000000001</v>
      </c>
      <c r="I59" s="181">
        <f>('ЧЕХЛЫ,ОДЕЯЛО_опт'!D33*(1-'ЧЕХЛЫ,ОДЕЯЛО_опт'!$F$32)*(1-'ЧЕХЛЫ,ОДЕЯЛО_опт'!E33))/(IF(AND('Категория(опт)'!$B$6="с НДС"),1,IF(AND('Категория(опт)'!$B$6="без НДС"),1.2,"")))</f>
        <v>2278.0312800000002</v>
      </c>
      <c r="J59" s="181">
        <f t="shared" ref="J59" si="27">I59</f>
        <v>2278.0312800000002</v>
      </c>
      <c r="K59" s="181">
        <v>2562.7851900000001</v>
      </c>
    </row>
    <row r="60" spans="1:11" ht="34.15" customHeight="1">
      <c r="A60" s="1051"/>
      <c r="B60" s="1046"/>
      <c r="C60" s="397">
        <v>205</v>
      </c>
      <c r="D60" s="398">
        <v>172</v>
      </c>
      <c r="E60" s="873">
        <v>9620</v>
      </c>
      <c r="F60" s="184">
        <f t="shared" si="26"/>
        <v>9620</v>
      </c>
      <c r="G60" s="402">
        <v>0.45129999999999998</v>
      </c>
      <c r="H60" s="440">
        <f>F60*(1-G60)</f>
        <v>5278.4939999999997</v>
      </c>
      <c r="I60" s="214">
        <f>('ЧЕХЛЫ,ОДЕЯЛО_опт'!D34*(1-'ЧЕХЛЫ,ОДЕЯЛО_опт'!$F$32)*(1-'ЧЕХЛЫ,ОДЕЯЛО_опт'!E34))/(IF(AND('Категория(опт)'!$B$6="с НДС"),1,IF(AND('Категория(опт)'!$B$6="без НДС"),1.2,"")))</f>
        <v>3352.3523999999998</v>
      </c>
      <c r="J60" s="214">
        <f t="shared" ref="J60" si="28">I60</f>
        <v>3352.3523999999998</v>
      </c>
      <c r="K60" s="214">
        <v>3771.3964499999997</v>
      </c>
    </row>
    <row r="61" spans="1:11" ht="34.15" customHeight="1" thickBot="1">
      <c r="A61" s="1052"/>
      <c r="B61" s="1047"/>
      <c r="C61" s="338">
        <v>220</v>
      </c>
      <c r="D61" s="338">
        <v>200</v>
      </c>
      <c r="E61" s="872">
        <v>11529</v>
      </c>
      <c r="F61" s="187">
        <f t="shared" si="26"/>
        <v>11529</v>
      </c>
      <c r="G61" s="403">
        <v>0.45069999999999999</v>
      </c>
      <c r="H61" s="498">
        <f>F61*(1-G61)</f>
        <v>6332.8797000000004</v>
      </c>
      <c r="I61" s="215">
        <f>('ЧЕХЛЫ,ОДЕЯЛО_опт'!D35*(1-'ЧЕХЛЫ,ОДЕЯЛО_опт'!$F$32)*(1-'ЧЕХЛЫ,ОДЕЯЛО_опт'!E35))/(IF(AND('Категория(опт)'!$B$6="с НДС"),1,IF(AND('Категория(опт)'!$B$6="без НДС"),1.2,"")))</f>
        <v>4023.5147999999999</v>
      </c>
      <c r="J61" s="215">
        <f t="shared" ref="J61" si="29">I61</f>
        <v>4023.5147999999999</v>
      </c>
      <c r="K61" s="215">
        <v>4526.4541499999996</v>
      </c>
    </row>
    <row r="62" spans="1:11" ht="63" customHeight="1" thickBot="1">
      <c r="A62" s="380" t="s">
        <v>139</v>
      </c>
      <c r="B62" s="372" t="s">
        <v>35</v>
      </c>
      <c r="C62" s="952" t="s">
        <v>36</v>
      </c>
      <c r="D62" s="953"/>
      <c r="E62" s="373" t="s">
        <v>43</v>
      </c>
      <c r="F62" s="374" t="s">
        <v>43</v>
      </c>
      <c r="G62" s="383" t="s">
        <v>44</v>
      </c>
      <c r="H62" s="446" t="s">
        <v>45</v>
      </c>
      <c r="I62" s="400" t="s">
        <v>37</v>
      </c>
      <c r="J62" s="400"/>
      <c r="K62" s="400" t="s">
        <v>37</v>
      </c>
    </row>
    <row r="63" spans="1:11" ht="32.25" customHeight="1">
      <c r="A63" s="1051" t="s">
        <v>334</v>
      </c>
      <c r="B63" s="1055" t="s">
        <v>293</v>
      </c>
      <c r="C63" s="363">
        <v>205</v>
      </c>
      <c r="D63" s="363">
        <v>140</v>
      </c>
      <c r="E63" s="873">
        <v>5334</v>
      </c>
      <c r="F63" s="184">
        <f t="shared" ref="F63:F64" si="30">E63</f>
        <v>5334</v>
      </c>
      <c r="G63" s="401">
        <v>0.52459999999999996</v>
      </c>
      <c r="H63" s="475">
        <f>F63*(1-G63)</f>
        <v>2535.7836000000002</v>
      </c>
      <c r="I63" s="181"/>
      <c r="J63" s="1207">
        <v>1274</v>
      </c>
      <c r="K63" s="1207">
        <v>1433.25</v>
      </c>
    </row>
    <row r="64" spans="1:11" ht="32.25" customHeight="1" thickBot="1">
      <c r="A64" s="1052"/>
      <c r="B64" s="1056"/>
      <c r="C64" s="338">
        <v>220</v>
      </c>
      <c r="D64" s="338">
        <v>200</v>
      </c>
      <c r="E64" s="872">
        <v>7751</v>
      </c>
      <c r="F64" s="187">
        <f t="shared" si="30"/>
        <v>7751</v>
      </c>
      <c r="G64" s="403">
        <v>0.54479999999999995</v>
      </c>
      <c r="H64" s="498">
        <f>F64*(1-G64)</f>
        <v>3528.2552000000005</v>
      </c>
      <c r="I64" s="215"/>
      <c r="J64" s="1203">
        <v>1737</v>
      </c>
      <c r="K64" s="1203">
        <v>1954.125</v>
      </c>
    </row>
    <row r="65" spans="1:11" ht="63" customHeight="1" thickBot="1">
      <c r="A65" s="380" t="s">
        <v>139</v>
      </c>
      <c r="B65" s="372" t="s">
        <v>35</v>
      </c>
      <c r="C65" s="952" t="s">
        <v>36</v>
      </c>
      <c r="D65" s="953"/>
      <c r="E65" s="373" t="s">
        <v>43</v>
      </c>
      <c r="F65" s="374" t="s">
        <v>43</v>
      </c>
      <c r="G65" s="383" t="s">
        <v>44</v>
      </c>
      <c r="H65" s="446" t="s">
        <v>45</v>
      </c>
      <c r="I65" s="400" t="s">
        <v>37</v>
      </c>
      <c r="J65" s="400"/>
      <c r="K65" s="400" t="s">
        <v>37</v>
      </c>
    </row>
    <row r="66" spans="1:11" ht="32.25" customHeight="1">
      <c r="A66" s="1051" t="s">
        <v>240</v>
      </c>
      <c r="B66" s="1055" t="s">
        <v>292</v>
      </c>
      <c r="C66" s="363">
        <v>205</v>
      </c>
      <c r="D66" s="363">
        <v>140</v>
      </c>
      <c r="E66" s="873">
        <v>3829</v>
      </c>
      <c r="F66" s="184">
        <f t="shared" ref="F66:F67" si="31">E66</f>
        <v>3829</v>
      </c>
      <c r="G66" s="401">
        <v>0.24729999999999999</v>
      </c>
      <c r="H66" s="475">
        <f>F66*(1-G66)</f>
        <v>2882.0883000000003</v>
      </c>
      <c r="I66" s="181"/>
      <c r="J66" s="1207">
        <v>1546</v>
      </c>
      <c r="K66" s="1207">
        <v>1739.25</v>
      </c>
    </row>
    <row r="67" spans="1:11" ht="32.25" customHeight="1" thickBot="1">
      <c r="A67" s="1052"/>
      <c r="B67" s="1056"/>
      <c r="C67" s="338">
        <v>220</v>
      </c>
      <c r="D67" s="338">
        <v>200</v>
      </c>
      <c r="E67" s="872">
        <v>5106</v>
      </c>
      <c r="F67" s="187">
        <f t="shared" si="31"/>
        <v>5106</v>
      </c>
      <c r="G67" s="403">
        <v>0.28799999999999998</v>
      </c>
      <c r="H67" s="498">
        <f>F67*(1-G67)</f>
        <v>3635.4719999999998</v>
      </c>
      <c r="I67" s="215"/>
      <c r="J67" s="1203">
        <v>1934</v>
      </c>
      <c r="K67" s="1203">
        <v>2175.75</v>
      </c>
    </row>
    <row r="68" spans="1:11" ht="63" customHeight="1" thickBot="1">
      <c r="A68" s="380" t="s">
        <v>139</v>
      </c>
      <c r="B68" s="372" t="s">
        <v>35</v>
      </c>
      <c r="C68" s="952" t="s">
        <v>36</v>
      </c>
      <c r="D68" s="953"/>
      <c r="E68" s="373" t="s">
        <v>43</v>
      </c>
      <c r="F68" s="374" t="s">
        <v>43</v>
      </c>
      <c r="G68" s="383" t="s">
        <v>44</v>
      </c>
      <c r="H68" s="446" t="s">
        <v>45</v>
      </c>
      <c r="I68" s="400" t="s">
        <v>37</v>
      </c>
      <c r="J68" s="400"/>
      <c r="K68" s="400" t="s">
        <v>37</v>
      </c>
    </row>
    <row r="69" spans="1:11" ht="32.25" customHeight="1">
      <c r="A69" s="1051" t="s">
        <v>290</v>
      </c>
      <c r="B69" s="1055" t="s">
        <v>291</v>
      </c>
      <c r="C69" s="363">
        <v>205</v>
      </c>
      <c r="D69" s="363">
        <v>140</v>
      </c>
      <c r="E69" s="873">
        <v>3329</v>
      </c>
      <c r="F69" s="184">
        <f t="shared" ref="F69:F70" si="32">E69</f>
        <v>3329</v>
      </c>
      <c r="G69" s="401">
        <v>0.2</v>
      </c>
      <c r="H69" s="475">
        <f>F69*(1-G69)</f>
        <v>2663.2000000000003</v>
      </c>
      <c r="I69" s="181">
        <f>('ЧЕХЛЫ,ОДЕЯЛО_опт'!D47*(1-'ЧЕХЛЫ,ОДЕЯЛО_опт'!$F$46)*(1-'ЧЕХЛЫ,ОДЕЯЛО_опт'!E47))/(IF(AND('Категория(опт)'!$B$6="с НДС"),1,IF(AND('Категория(опт)'!$B$6="без НДС"),1.2,"")))</f>
        <v>1581.2550000000001</v>
      </c>
      <c r="J69" s="181">
        <f t="shared" ref="J69" si="33">I69</f>
        <v>1581.2550000000001</v>
      </c>
      <c r="K69" s="181">
        <v>1778.9118750000002</v>
      </c>
    </row>
    <row r="70" spans="1:11" ht="32.25" customHeight="1" thickBot="1">
      <c r="A70" s="1052"/>
      <c r="B70" s="1056"/>
      <c r="C70" s="338">
        <v>220</v>
      </c>
      <c r="D70" s="338">
        <v>200</v>
      </c>
      <c r="E70" s="872">
        <v>4543</v>
      </c>
      <c r="F70" s="187">
        <f t="shared" si="32"/>
        <v>4543</v>
      </c>
      <c r="G70" s="403">
        <v>0.2</v>
      </c>
      <c r="H70" s="498">
        <f>F70*(1-G70)</f>
        <v>3634.4</v>
      </c>
      <c r="I70" s="215">
        <f>('ЧЕХЛЫ,ОДЕЯЛО_опт'!D48*(1-'ЧЕХЛЫ,ОДЕЯЛО_опт'!$F$46)*(1-'ЧЕХЛЫ,ОДЕЯЛО_опт'!E48))/(IF(AND('Категория(опт)'!$B$6="с НДС"),1,IF(AND('Категория(опт)'!$B$6="без НДС"),1.2,"")))</f>
        <v>2312.0190000000002</v>
      </c>
      <c r="J70" s="215">
        <f t="shared" ref="J70" si="34">I70</f>
        <v>2312.0190000000002</v>
      </c>
      <c r="K70" s="215">
        <v>2601.0213750000003</v>
      </c>
    </row>
    <row r="71" spans="1:11" ht="63" customHeight="1" thickBot="1">
      <c r="A71" s="380" t="s">
        <v>139</v>
      </c>
      <c r="B71" s="372" t="s">
        <v>35</v>
      </c>
      <c r="C71" s="952" t="s">
        <v>36</v>
      </c>
      <c r="D71" s="953"/>
      <c r="E71" s="373" t="s">
        <v>43</v>
      </c>
      <c r="F71" s="374" t="s">
        <v>43</v>
      </c>
      <c r="G71" s="383" t="s">
        <v>44</v>
      </c>
      <c r="H71" s="446" t="s">
        <v>45</v>
      </c>
      <c r="I71" s="400" t="s">
        <v>37</v>
      </c>
      <c r="J71" s="400"/>
      <c r="K71" s="400" t="s">
        <v>37</v>
      </c>
    </row>
    <row r="72" spans="1:11" ht="40.9" customHeight="1">
      <c r="A72" s="1051" t="s">
        <v>306</v>
      </c>
      <c r="B72" s="1055" t="s">
        <v>307</v>
      </c>
      <c r="C72" s="363">
        <v>205</v>
      </c>
      <c r="D72" s="363">
        <v>140</v>
      </c>
      <c r="E72" s="873">
        <v>2898</v>
      </c>
      <c r="F72" s="184">
        <f t="shared" ref="F72:F73" si="35">E72</f>
        <v>2898</v>
      </c>
      <c r="G72" s="384">
        <v>0.3</v>
      </c>
      <c r="H72" s="475">
        <f>F72*(1-G72)</f>
        <v>2028.6</v>
      </c>
      <c r="I72" s="181">
        <f>('ЧЕХЛЫ,ОДЕЯЛО_опт'!D50*(1-'ЧЕХЛЫ,ОДЕЯЛО_опт'!$F$49)*(1-'ЧЕХЛЫ,ОДЕЯЛО_опт'!E50))/(IF(AND('Категория(опт)'!$B$6="с НДС"),1,IF(AND('Категория(опт)'!$B$6="без НДС"),1.2,"")))</f>
        <v>1527.68</v>
      </c>
      <c r="J72" s="181">
        <f t="shared" ref="J72:J73" si="36">I72</f>
        <v>1527.68</v>
      </c>
      <c r="K72" s="181">
        <v>1718.64</v>
      </c>
    </row>
    <row r="73" spans="1:11" ht="40.9" customHeight="1" thickBot="1">
      <c r="A73" s="1052"/>
      <c r="B73" s="1056"/>
      <c r="C73" s="338">
        <v>220</v>
      </c>
      <c r="D73" s="338">
        <v>200</v>
      </c>
      <c r="E73" s="872">
        <v>4358</v>
      </c>
      <c r="F73" s="187">
        <f t="shared" si="35"/>
        <v>4358</v>
      </c>
      <c r="G73" s="387">
        <v>0.3</v>
      </c>
      <c r="H73" s="498">
        <f>F73*(1-G73)</f>
        <v>3050.6</v>
      </c>
      <c r="I73" s="215">
        <f>('ЧЕХЛЫ,ОДЕЯЛО_опт'!D51*(1-'ЧЕХЛЫ,ОДЕЯЛО_опт'!$F$49)*(1-'ЧЕХЛЫ,ОДЕЯЛО_опт'!E51))/(IF(AND('Категория(опт)'!$B$6="с НДС"),1,IF(AND('Категория(опт)'!$B$6="без НДС"),1.2,"")))</f>
        <v>2296.8960000000002</v>
      </c>
      <c r="J73" s="215">
        <f t="shared" si="36"/>
        <v>2296.8960000000002</v>
      </c>
      <c r="K73" s="215">
        <v>2584.0080000000003</v>
      </c>
    </row>
    <row r="74" spans="1:11" ht="63" customHeight="1" thickBot="1">
      <c r="A74" s="380" t="s">
        <v>139</v>
      </c>
      <c r="B74" s="723" t="s">
        <v>35</v>
      </c>
      <c r="C74" s="952" t="s">
        <v>36</v>
      </c>
      <c r="D74" s="953"/>
      <c r="E74" s="373" t="s">
        <v>43</v>
      </c>
      <c r="F74" s="374" t="s">
        <v>43</v>
      </c>
      <c r="G74" s="383" t="s">
        <v>44</v>
      </c>
      <c r="H74" s="446" t="s">
        <v>45</v>
      </c>
      <c r="I74" s="400" t="s">
        <v>37</v>
      </c>
      <c r="J74" s="400"/>
      <c r="K74" s="400" t="s">
        <v>37</v>
      </c>
    </row>
    <row r="75" spans="1:11" ht="40.9" customHeight="1">
      <c r="A75" s="1053" t="s">
        <v>393</v>
      </c>
      <c r="B75" s="1055" t="s">
        <v>394</v>
      </c>
      <c r="C75" s="363">
        <v>205</v>
      </c>
      <c r="D75" s="363">
        <v>140</v>
      </c>
      <c r="E75" s="873">
        <v>1779</v>
      </c>
      <c r="F75" s="184">
        <f t="shared" ref="F75:F76" si="37">E75</f>
        <v>1779</v>
      </c>
      <c r="G75" s="384">
        <v>0.2</v>
      </c>
      <c r="H75" s="475">
        <f>F75*(1-G75)</f>
        <v>1423.2</v>
      </c>
      <c r="I75" s="181">
        <f>('ЧЕХЛЫ,ОДЕЯЛО_опт'!D53*(1-'ЧЕХЛЫ,ОДЕЯЛО_опт'!$F$52)*(1-'ЧЕХЛЫ,ОДЕЯЛО_опт'!E53))/(IF(AND('Категория(опт)'!$B$6="с НДС"),1,IF(AND('Категория(опт)'!$B$6="без НДС"),1.2,"")))</f>
        <v>844.6875</v>
      </c>
      <c r="J75" s="181">
        <f t="shared" ref="J75:J76" si="38">I75</f>
        <v>844.6875</v>
      </c>
      <c r="K75" s="181">
        <v>950.2734375</v>
      </c>
    </row>
    <row r="76" spans="1:11" ht="40.9" customHeight="1" thickBot="1">
      <c r="A76" s="1054"/>
      <c r="B76" s="1056"/>
      <c r="C76" s="338">
        <v>220</v>
      </c>
      <c r="D76" s="338">
        <v>200</v>
      </c>
      <c r="E76" s="872">
        <v>2605</v>
      </c>
      <c r="F76" s="187">
        <f t="shared" si="37"/>
        <v>2605</v>
      </c>
      <c r="G76" s="387">
        <v>0.2</v>
      </c>
      <c r="H76" s="498">
        <f>F76*(1-G76)</f>
        <v>2084</v>
      </c>
      <c r="I76" s="215">
        <f>('ЧЕХЛЫ,ОДЕЯЛО_опт'!D54*(1-'ЧЕХЛЫ,ОДЕЯЛО_опт'!$F$52)*(1-'ЧЕХЛЫ,ОДЕЯЛО_опт'!E54))/(IF(AND('Категория(опт)'!$B$6="с НДС"),1,IF(AND('Категория(опт)'!$B$6="без НДС"),1.2,"")))</f>
        <v>1238.875</v>
      </c>
      <c r="J76" s="215">
        <f t="shared" si="38"/>
        <v>1238.875</v>
      </c>
      <c r="K76" s="215">
        <v>1393.734375</v>
      </c>
    </row>
    <row r="77" spans="1:11" ht="63" customHeight="1" thickBot="1">
      <c r="A77" s="380" t="s">
        <v>139</v>
      </c>
      <c r="B77" s="728" t="s">
        <v>35</v>
      </c>
      <c r="C77" s="952" t="s">
        <v>36</v>
      </c>
      <c r="D77" s="953"/>
      <c r="E77" s="373" t="s">
        <v>43</v>
      </c>
      <c r="F77" s="374" t="s">
        <v>43</v>
      </c>
      <c r="G77" s="383" t="s">
        <v>44</v>
      </c>
      <c r="H77" s="446" t="s">
        <v>45</v>
      </c>
      <c r="I77" s="400" t="s">
        <v>37</v>
      </c>
      <c r="J77" s="400"/>
      <c r="K77" s="400" t="s">
        <v>37</v>
      </c>
    </row>
    <row r="78" spans="1:11" ht="34.15" customHeight="1">
      <c r="A78" s="1059" t="s">
        <v>210</v>
      </c>
      <c r="B78" s="1061" t="s">
        <v>213</v>
      </c>
      <c r="C78" s="389">
        <v>205</v>
      </c>
      <c r="D78" s="389">
        <v>140</v>
      </c>
      <c r="E78" s="873">
        <v>4991</v>
      </c>
      <c r="F78" s="184">
        <f t="shared" ref="F78:F80" si="39">E78</f>
        <v>4991</v>
      </c>
      <c r="G78" s="401">
        <v>0.38030000000000003</v>
      </c>
      <c r="H78" s="475">
        <f>F78*(1-G78)</f>
        <v>3092.9226999999996</v>
      </c>
      <c r="I78" s="181"/>
      <c r="J78" s="1207">
        <v>1848</v>
      </c>
      <c r="K78" s="1207">
        <v>2079</v>
      </c>
    </row>
    <row r="79" spans="1:11" ht="34.15" customHeight="1">
      <c r="A79" s="1060"/>
      <c r="B79" s="1062"/>
      <c r="C79" s="336">
        <v>205</v>
      </c>
      <c r="D79" s="336">
        <v>172</v>
      </c>
      <c r="E79" s="873">
        <v>6532</v>
      </c>
      <c r="F79" s="184">
        <f t="shared" si="39"/>
        <v>6532</v>
      </c>
      <c r="G79" s="402">
        <v>0.49619999999999997</v>
      </c>
      <c r="H79" s="440">
        <f>F79*(1-G79)</f>
        <v>3290.8216000000002</v>
      </c>
      <c r="I79" s="214"/>
      <c r="J79" s="1178">
        <v>1920</v>
      </c>
      <c r="K79" s="1178">
        <v>2160</v>
      </c>
    </row>
    <row r="80" spans="1:11" ht="34.15" customHeight="1" thickBot="1">
      <c r="A80" s="1054"/>
      <c r="B80" s="1063"/>
      <c r="C80" s="338">
        <v>220</v>
      </c>
      <c r="D80" s="339">
        <v>200</v>
      </c>
      <c r="E80" s="872">
        <v>7688</v>
      </c>
      <c r="F80" s="187">
        <f t="shared" si="39"/>
        <v>7688</v>
      </c>
      <c r="G80" s="403">
        <v>0.43</v>
      </c>
      <c r="H80" s="498">
        <f>F80*(1-G80)</f>
        <v>4382.1600000000008</v>
      </c>
      <c r="I80" s="215"/>
      <c r="J80" s="1203">
        <v>2560</v>
      </c>
      <c r="K80" s="1203">
        <v>2880</v>
      </c>
    </row>
    <row r="81" spans="1:11">
      <c r="A81" s="58"/>
      <c r="B81" s="58"/>
      <c r="C81" s="58"/>
      <c r="D81" s="58"/>
      <c r="E81" s="368"/>
      <c r="F81" s="369"/>
      <c r="G81" s="88"/>
      <c r="H81" s="81"/>
      <c r="K81" s="81"/>
    </row>
    <row r="82" spans="1:11">
      <c r="A82" s="304" t="str">
        <f>Контакты!$B$10</f>
        <v>почта для приёма заказов</v>
      </c>
      <c r="B82" s="123" t="str">
        <f>Контакты!$C$10</f>
        <v>хххх@ххх.ru</v>
      </c>
      <c r="C82" s="58"/>
      <c r="D82" s="58"/>
      <c r="E82" s="368"/>
      <c r="F82" s="369"/>
      <c r="G82" s="88"/>
      <c r="H82" s="81"/>
      <c r="K82" s="81"/>
    </row>
    <row r="83" spans="1:11">
      <c r="A83" s="304" t="str">
        <f>Контакты!$B$12</f>
        <v>номер телефона службы сервиса</v>
      </c>
      <c r="B83" s="123">
        <f>Контакты!$C$12</f>
        <v>8800</v>
      </c>
      <c r="C83" s="58"/>
      <c r="D83" s="58"/>
      <c r="E83" s="368"/>
      <c r="F83" s="369"/>
      <c r="G83" s="88"/>
      <c r="H83" s="81"/>
      <c r="K83" s="81"/>
    </row>
    <row r="84" spans="1:11">
      <c r="A84" s="58"/>
      <c r="B84" s="58"/>
      <c r="C84" s="58"/>
      <c r="D84" s="58"/>
      <c r="E84" s="368"/>
      <c r="F84" s="369"/>
      <c r="G84" s="88"/>
      <c r="H84" s="81"/>
      <c r="K84" s="81"/>
    </row>
    <row r="85" spans="1:11">
      <c r="A85" s="58"/>
      <c r="B85" s="58"/>
      <c r="C85" s="58"/>
      <c r="D85" s="58"/>
      <c r="E85" s="368"/>
      <c r="F85" s="369"/>
      <c r="G85" s="88"/>
      <c r="H85" s="81"/>
      <c r="K85" s="81"/>
    </row>
  </sheetData>
  <mergeCells count="61">
    <mergeCell ref="A13:A20"/>
    <mergeCell ref="I1:K1"/>
    <mergeCell ref="A2:K2"/>
    <mergeCell ref="B44:B48"/>
    <mergeCell ref="A31:A37"/>
    <mergeCell ref="B31:B37"/>
    <mergeCell ref="C15:C20"/>
    <mergeCell ref="C13:C14"/>
    <mergeCell ref="C30:D30"/>
    <mergeCell ref="C21:D21"/>
    <mergeCell ref="A44:A48"/>
    <mergeCell ref="A4:A11"/>
    <mergeCell ref="A22:A29"/>
    <mergeCell ref="C22:C23"/>
    <mergeCell ref="C24:C29"/>
    <mergeCell ref="C12:D12"/>
    <mergeCell ref="B13:B20"/>
    <mergeCell ref="C3:D3"/>
    <mergeCell ref="C6:C11"/>
    <mergeCell ref="B69:B70"/>
    <mergeCell ref="C65:D65"/>
    <mergeCell ref="C62:D62"/>
    <mergeCell ref="B63:B64"/>
    <mergeCell ref="B66:B67"/>
    <mergeCell ref="C44:C48"/>
    <mergeCell ref="C31:C32"/>
    <mergeCell ref="C33:C37"/>
    <mergeCell ref="C52:D52"/>
    <mergeCell ref="C53:D53"/>
    <mergeCell ref="B4:B11"/>
    <mergeCell ref="C4:C5"/>
    <mergeCell ref="B22:B29"/>
    <mergeCell ref="A78:A80"/>
    <mergeCell ref="B78:B80"/>
    <mergeCell ref="C38:D38"/>
    <mergeCell ref="A39:A42"/>
    <mergeCell ref="B39:B42"/>
    <mergeCell ref="C39:C42"/>
    <mergeCell ref="C43:D43"/>
    <mergeCell ref="C49:D49"/>
    <mergeCell ref="C54:D54"/>
    <mergeCell ref="C71:D71"/>
    <mergeCell ref="A72:A73"/>
    <mergeCell ref="B72:B73"/>
    <mergeCell ref="C68:D68"/>
    <mergeCell ref="A69:A70"/>
    <mergeCell ref="C74:D74"/>
    <mergeCell ref="A59:A61"/>
    <mergeCell ref="A50:A51"/>
    <mergeCell ref="C77:D77"/>
    <mergeCell ref="B59:B61"/>
    <mergeCell ref="B53:B54"/>
    <mergeCell ref="A53:A54"/>
    <mergeCell ref="C58:D58"/>
    <mergeCell ref="A63:A64"/>
    <mergeCell ref="A66:A67"/>
    <mergeCell ref="A75:A76"/>
    <mergeCell ref="B75:B76"/>
    <mergeCell ref="A57:K57"/>
    <mergeCell ref="C55:D55"/>
    <mergeCell ref="B50:B51"/>
  </mergeCells>
  <hyperlinks>
    <hyperlink ref="I1:K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20" orientation="landscape" r:id="rId1"/>
  <colBreaks count="1" manualBreakCount="1">
    <brk id="7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sheetPr codeName="Лист72">
    <tabColor theme="1"/>
    <pageSetUpPr fitToPage="1"/>
  </sheetPr>
  <dimension ref="A1:H54"/>
  <sheetViews>
    <sheetView view="pageBreakPreview" zoomScale="90" zoomScaleSheetLayoutView="90" workbookViewId="0">
      <selection activeCell="D27" sqref="D27"/>
    </sheetView>
  </sheetViews>
  <sheetFormatPr defaultColWidth="9.140625" defaultRowHeight="15.75"/>
  <cols>
    <col min="1" max="1" width="34.85546875" style="16" customWidth="1"/>
    <col min="2" max="2" width="7.28515625" style="16" customWidth="1"/>
    <col min="3" max="3" width="8.7109375" style="16" customWidth="1"/>
    <col min="4" max="4" width="16.5703125" style="223" customWidth="1"/>
    <col min="5" max="5" width="10.28515625" style="219" customWidth="1"/>
    <col min="6" max="6" width="16.42578125" style="6" customWidth="1"/>
    <col min="7" max="16384" width="9.140625" style="6"/>
  </cols>
  <sheetData>
    <row r="1" spans="1:8" ht="16.5" thickBot="1">
      <c r="F1" s="942"/>
      <c r="G1" s="942"/>
      <c r="H1" s="942"/>
    </row>
    <row r="2" spans="1:8" ht="29.25" customHeight="1" thickBot="1">
      <c r="A2" s="934" t="s">
        <v>138</v>
      </c>
      <c r="B2" s="935"/>
      <c r="C2" s="935"/>
      <c r="D2" s="935"/>
      <c r="E2" s="1095"/>
    </row>
    <row r="3" spans="1:8" ht="33" customHeight="1" thickBot="1">
      <c r="A3" s="48" t="s">
        <v>139</v>
      </c>
      <c r="B3" s="959" t="s">
        <v>36</v>
      </c>
      <c r="C3" s="960"/>
      <c r="D3" s="101" t="s">
        <v>43</v>
      </c>
      <c r="E3" s="257" t="s">
        <v>44</v>
      </c>
      <c r="F3" s="134">
        <f>IF(AND('Категория(опт)'!$B$1="A+"),59%,IF(AND('Категория(опт)'!$B$1="A"),55%,IF(AND('Категория(опт)'!$B$1="B"),51%,IF(AND('Категория(опт)'!$B$1="C"),47.5%,""))))</f>
        <v>0.47499999999999998</v>
      </c>
    </row>
    <row r="4" spans="1:8" ht="15.75" customHeight="1">
      <c r="A4" s="1097" t="s">
        <v>142</v>
      </c>
      <c r="B4" s="957"/>
      <c r="C4" s="18">
        <v>90</v>
      </c>
      <c r="D4" s="270"/>
      <c r="E4" s="175"/>
    </row>
    <row r="5" spans="1:8" ht="15.75" customHeight="1">
      <c r="A5" s="1097"/>
      <c r="B5" s="957"/>
      <c r="C5" s="18">
        <v>140</v>
      </c>
      <c r="D5" s="270"/>
      <c r="E5" s="175"/>
    </row>
    <row r="6" spans="1:8">
      <c r="A6" s="1097"/>
      <c r="B6" s="957"/>
      <c r="C6" s="19">
        <v>160</v>
      </c>
      <c r="D6" s="270"/>
      <c r="E6" s="175"/>
    </row>
    <row r="7" spans="1:8" ht="16.5" thickBot="1">
      <c r="A7" s="1098"/>
      <c r="B7" s="957"/>
      <c r="C7" s="19">
        <v>180</v>
      </c>
      <c r="D7" s="270"/>
      <c r="E7" s="175"/>
    </row>
    <row r="8" spans="1:8" ht="33" customHeight="1" thickBot="1">
      <c r="A8" s="48" t="s">
        <v>139</v>
      </c>
      <c r="B8" s="959" t="s">
        <v>36</v>
      </c>
      <c r="C8" s="960"/>
      <c r="D8" s="101" t="s">
        <v>43</v>
      </c>
      <c r="E8" s="257" t="s">
        <v>44</v>
      </c>
      <c r="F8" s="134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9" spans="1:8" ht="15.75" customHeight="1">
      <c r="A9" s="1109" t="s">
        <v>187</v>
      </c>
      <c r="B9" s="1112"/>
      <c r="C9" s="18">
        <v>90</v>
      </c>
      <c r="D9" s="270"/>
      <c r="E9" s="176"/>
    </row>
    <row r="10" spans="1:8" ht="15.75" customHeight="1">
      <c r="A10" s="1110"/>
      <c r="B10" s="1113"/>
      <c r="C10" s="18">
        <v>140</v>
      </c>
      <c r="D10" s="270"/>
      <c r="E10" s="176"/>
    </row>
    <row r="11" spans="1:8" ht="15.6" customHeight="1">
      <c r="A11" s="1110"/>
      <c r="B11" s="1113"/>
      <c r="C11" s="19">
        <v>160</v>
      </c>
      <c r="D11" s="270"/>
      <c r="E11" s="176"/>
    </row>
    <row r="12" spans="1:8" ht="16.149999999999999" customHeight="1" thickBot="1">
      <c r="A12" s="1111"/>
      <c r="B12" s="1114"/>
      <c r="C12" s="19">
        <v>180</v>
      </c>
      <c r="D12" s="270"/>
      <c r="E12" s="176"/>
    </row>
    <row r="13" spans="1:8" ht="33" customHeight="1" thickBot="1">
      <c r="A13" s="127" t="s">
        <v>139</v>
      </c>
      <c r="B13" s="959" t="s">
        <v>36</v>
      </c>
      <c r="C13" s="960"/>
      <c r="D13" s="101" t="s">
        <v>43</v>
      </c>
      <c r="E13" s="257" t="s">
        <v>44</v>
      </c>
      <c r="F13" s="134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14" spans="1:8" ht="22.9" customHeight="1">
      <c r="A14" s="1104" t="s">
        <v>303</v>
      </c>
      <c r="B14" s="161">
        <v>190</v>
      </c>
      <c r="C14" s="161">
        <v>80</v>
      </c>
      <c r="D14" s="898">
        <v>1911</v>
      </c>
      <c r="E14" s="176">
        <v>0.32500000000000001</v>
      </c>
      <c r="F14" s="160"/>
    </row>
    <row r="15" spans="1:8" ht="22.9" customHeight="1">
      <c r="A15" s="1105"/>
      <c r="B15" s="161">
        <v>190</v>
      </c>
      <c r="C15" s="161">
        <v>90</v>
      </c>
      <c r="D15" s="898">
        <v>2123</v>
      </c>
      <c r="E15" s="176">
        <v>0.32500000000000001</v>
      </c>
      <c r="F15" s="160"/>
    </row>
    <row r="16" spans="1:8" ht="22.9" customHeight="1">
      <c r="A16" s="1105"/>
      <c r="B16" s="1086">
        <v>200</v>
      </c>
      <c r="C16" s="161">
        <v>80</v>
      </c>
      <c r="D16" s="898">
        <v>2123</v>
      </c>
      <c r="E16" s="176">
        <v>0.32500000000000001</v>
      </c>
      <c r="F16" s="160"/>
    </row>
    <row r="17" spans="1:6" ht="15.75" customHeight="1">
      <c r="A17" s="1105"/>
      <c r="B17" s="1087"/>
      <c r="C17" s="18">
        <v>90</v>
      </c>
      <c r="D17" s="898">
        <v>2338</v>
      </c>
      <c r="E17" s="176">
        <v>0.32500000000000001</v>
      </c>
    </row>
    <row r="18" spans="1:6" ht="15.75" customHeight="1">
      <c r="A18" s="1105"/>
      <c r="B18" s="1087"/>
      <c r="C18" s="18">
        <v>140</v>
      </c>
      <c r="D18" s="898">
        <v>2768</v>
      </c>
      <c r="E18" s="176">
        <v>0.32500000000000001</v>
      </c>
    </row>
    <row r="19" spans="1:6" ht="15.6" customHeight="1">
      <c r="A19" s="1105"/>
      <c r="B19" s="1087"/>
      <c r="C19" s="19">
        <v>160</v>
      </c>
      <c r="D19" s="898">
        <v>2982</v>
      </c>
      <c r="E19" s="176">
        <v>0.32500000000000001</v>
      </c>
    </row>
    <row r="20" spans="1:6" ht="16.149999999999999" customHeight="1" thickBot="1">
      <c r="A20" s="1106"/>
      <c r="B20" s="1088"/>
      <c r="C20" s="19">
        <v>180</v>
      </c>
      <c r="D20" s="898">
        <v>3195</v>
      </c>
      <c r="E20" s="176">
        <v>0.32500000000000001</v>
      </c>
    </row>
    <row r="21" spans="1:6" ht="36" customHeight="1" thickBot="1">
      <c r="A21" s="48" t="s">
        <v>139</v>
      </c>
      <c r="B21" s="959" t="s">
        <v>36</v>
      </c>
      <c r="C21" s="960"/>
      <c r="D21" s="101" t="s">
        <v>43</v>
      </c>
      <c r="E21" s="257" t="s">
        <v>44</v>
      </c>
      <c r="F21" s="55">
        <f>IF(AND('Категория(опт)'!$B$1="A+"),50%,IF(AND('Категория(опт)'!$B$1="A"),45%,IF(AND('Категория(опт)'!$B$1="B"),40.5%,IF(AND('Категория(опт)'!$B$1="C"),36%,IF(AND('Категория(опт)'!$B$1="D"),47%,"")))))</f>
        <v>0.36</v>
      </c>
    </row>
    <row r="22" spans="1:6" ht="63" customHeight="1">
      <c r="A22" s="1091" t="s">
        <v>304</v>
      </c>
      <c r="B22" s="1089" t="s">
        <v>124</v>
      </c>
      <c r="C22" s="1090"/>
      <c r="D22" s="898">
        <v>895</v>
      </c>
      <c r="E22" s="773">
        <v>0.32500000000000001</v>
      </c>
    </row>
    <row r="23" spans="1:6" ht="63" customHeight="1" thickBot="1">
      <c r="A23" s="1092"/>
      <c r="B23" s="1093" t="s">
        <v>305</v>
      </c>
      <c r="C23" s="1094"/>
      <c r="D23" s="901">
        <v>1266</v>
      </c>
      <c r="E23" s="774">
        <v>0.32500000000000001</v>
      </c>
    </row>
    <row r="24" spans="1:6" ht="36" customHeight="1" thickBot="1">
      <c r="A24" s="48" t="s">
        <v>139</v>
      </c>
      <c r="B24" s="959" t="s">
        <v>36</v>
      </c>
      <c r="C24" s="960"/>
      <c r="D24" s="101" t="s">
        <v>43</v>
      </c>
      <c r="E24" s="257" t="s">
        <v>44</v>
      </c>
      <c r="F24" s="55">
        <f>IF(AND('Категория(опт)'!$B$1="A+"),58%,IF(AND('Категория(опт)'!$B$1="A"),56%,IF(AND('Категория(опт)'!$B$1="B"),54%,IF(AND('Категория(опт)'!$B$1="C"),52%,IF(AND('Категория(опт)'!$B$1="D"),55%,"")))))</f>
        <v>0.52</v>
      </c>
    </row>
    <row r="25" spans="1:6" ht="28.5" customHeight="1">
      <c r="A25" s="1107" t="s">
        <v>317</v>
      </c>
      <c r="B25" s="18">
        <v>120</v>
      </c>
      <c r="C25" s="92">
        <v>60</v>
      </c>
      <c r="D25" s="265">
        <v>2706</v>
      </c>
      <c r="E25" s="258">
        <v>0.1</v>
      </c>
    </row>
    <row r="26" spans="1:6" ht="28.5" customHeight="1">
      <c r="A26" s="1108"/>
      <c r="B26" s="18"/>
      <c r="C26" s="18"/>
      <c r="D26" s="265"/>
      <c r="E26" s="258"/>
    </row>
    <row r="27" spans="1:6" ht="28.5" customHeight="1" thickBot="1">
      <c r="A27" s="1108"/>
      <c r="B27" s="91">
        <v>200</v>
      </c>
      <c r="C27" s="91">
        <v>80</v>
      </c>
      <c r="D27" s="265">
        <v>3915</v>
      </c>
      <c r="E27" s="258">
        <v>0.1</v>
      </c>
    </row>
    <row r="28" spans="1:6" ht="36" customHeight="1" thickBot="1">
      <c r="A28" s="48" t="s">
        <v>139</v>
      </c>
      <c r="B28" s="959" t="s">
        <v>36</v>
      </c>
      <c r="C28" s="960"/>
      <c r="D28" s="101" t="s">
        <v>43</v>
      </c>
      <c r="E28" s="257" t="s">
        <v>44</v>
      </c>
      <c r="F28" s="55">
        <f>IF(AND('Категория(опт)'!$B$1="A+"),52%,IF(AND('Категория(опт)'!$B$1="A"),52%,IF(AND('Категория(опт)'!$B$1="B"),52%,IF(AND('Категория(опт)'!$B$1="C"),52%,IF(AND('Категория(опт)'!$B$1="D"),47%,"")))))</f>
        <v>0.52</v>
      </c>
    </row>
    <row r="29" spans="1:6" ht="63" customHeight="1" thickBot="1">
      <c r="A29" s="57" t="s">
        <v>143</v>
      </c>
      <c r="B29" s="1093"/>
      <c r="C29" s="1094"/>
      <c r="D29" s="279">
        <v>2015</v>
      </c>
      <c r="E29" s="259">
        <v>0.1</v>
      </c>
    </row>
    <row r="30" spans="1:6" ht="63" customHeight="1" thickBot="1">
      <c r="A30" s="57" t="s">
        <v>176</v>
      </c>
      <c r="B30" s="1093"/>
      <c r="C30" s="1094"/>
      <c r="D30" s="240">
        <v>2004</v>
      </c>
      <c r="E30" s="260">
        <v>0.5</v>
      </c>
      <c r="F30" s="134">
        <f>IF(AND('Категория(опт)'!$B$1="A+"),51%,IF(AND('Категория(опт)'!$B$1="A"),46%,IF(AND('Категория(опт)'!$B$1="B"),41.5%,IF(AND('Категория(опт)'!$B$1="C"),37%,""))))</f>
        <v>0.37</v>
      </c>
    </row>
    <row r="31" spans="1:6" ht="29.25" customHeight="1" thickBot="1">
      <c r="A31" s="934" t="s">
        <v>144</v>
      </c>
      <c r="B31" s="935"/>
      <c r="C31" s="935"/>
      <c r="D31" s="935"/>
      <c r="E31" s="1095"/>
    </row>
    <row r="32" spans="1:6" ht="33" customHeight="1" thickBot="1">
      <c r="A32" s="48" t="s">
        <v>139</v>
      </c>
      <c r="B32" s="959" t="s">
        <v>36</v>
      </c>
      <c r="C32" s="960"/>
      <c r="D32" s="101" t="s">
        <v>43</v>
      </c>
      <c r="E32" s="257" t="s">
        <v>44</v>
      </c>
      <c r="F32" s="134">
        <f>IF(AND('Категория(опт)'!$B$1="A+"),51%,IF(AND('Категория(опт)'!$B$1="A"),46%,IF(AND('Категория(опт)'!$B$1="B"),41.5%,IF(AND('Категория(опт)'!$B$1="C"),38%,""))))</f>
        <v>0.38</v>
      </c>
    </row>
    <row r="33" spans="1:6" ht="20.45" customHeight="1">
      <c r="A33" s="1096" t="s">
        <v>238</v>
      </c>
      <c r="B33" s="18">
        <v>205</v>
      </c>
      <c r="C33" s="159">
        <v>140</v>
      </c>
      <c r="D33" s="874">
        <v>6972</v>
      </c>
      <c r="E33" s="263">
        <v>0.47299999999999998</v>
      </c>
      <c r="F33" s="160"/>
    </row>
    <row r="34" spans="1:6" ht="20.45" customHeight="1">
      <c r="A34" s="1097"/>
      <c r="B34" s="158">
        <v>205</v>
      </c>
      <c r="C34" s="116">
        <v>172</v>
      </c>
      <c r="D34" s="859">
        <v>8721</v>
      </c>
      <c r="E34" s="174">
        <v>0.38</v>
      </c>
    </row>
    <row r="35" spans="1:6" ht="20.45" customHeight="1" thickBot="1">
      <c r="A35" s="1098"/>
      <c r="B35" s="56">
        <v>220</v>
      </c>
      <c r="C35" s="56">
        <v>200</v>
      </c>
      <c r="D35" s="862">
        <v>10467</v>
      </c>
      <c r="E35" s="174">
        <v>0.38</v>
      </c>
    </row>
    <row r="36" spans="1:6" ht="33" customHeight="1" thickBot="1">
      <c r="A36" s="48" t="s">
        <v>139</v>
      </c>
      <c r="B36" s="959" t="s">
        <v>36</v>
      </c>
      <c r="C36" s="960"/>
      <c r="D36" s="101" t="s">
        <v>43</v>
      </c>
      <c r="E36" s="257" t="s">
        <v>44</v>
      </c>
      <c r="F36" s="134">
        <f>IF(AND('Категория(опт)'!$B$1="A+"),55%,IF(AND('Категория(опт)'!$B$1="A"),50.5%,IF(AND('Категория(опт)'!$B$1="B"),46.5%,IF(AND('Категория(опт)'!$B$1="C"),42%,""))))</f>
        <v>0.42</v>
      </c>
    </row>
    <row r="37" spans="1:6" ht="21" customHeight="1">
      <c r="A37" s="1099"/>
      <c r="B37" s="18">
        <v>205</v>
      </c>
      <c r="C37" s="129">
        <v>140</v>
      </c>
      <c r="D37" s="265"/>
      <c r="E37" s="261"/>
    </row>
    <row r="38" spans="1:6" ht="21" customHeight="1">
      <c r="A38" s="1101"/>
      <c r="B38" s="128">
        <v>205</v>
      </c>
      <c r="C38" s="116">
        <v>172</v>
      </c>
      <c r="D38" s="266"/>
      <c r="E38" s="261"/>
    </row>
    <row r="39" spans="1:6" ht="21" customHeight="1" thickBot="1">
      <c r="A39" s="1100"/>
      <c r="B39" s="56">
        <v>220</v>
      </c>
      <c r="C39" s="56">
        <v>200</v>
      </c>
      <c r="D39" s="267"/>
      <c r="E39" s="262"/>
    </row>
    <row r="40" spans="1:6" ht="33" customHeight="1" thickBot="1">
      <c r="A40" s="48" t="s">
        <v>139</v>
      </c>
      <c r="B40" s="959" t="s">
        <v>36</v>
      </c>
      <c r="C40" s="960"/>
      <c r="D40" s="101" t="s">
        <v>43</v>
      </c>
      <c r="E40" s="257" t="s">
        <v>44</v>
      </c>
      <c r="F40" s="134">
        <f>IF(AND('Категория(опт)'!$B$1="A+"),51%,IF(AND('Категория(опт)'!$B$1="A"),46%,IF(AND('Категория(опт)'!$B$1="B"),41.5%,IF(AND('Категория(опт)'!$B$1="C"),38%,""))))</f>
        <v>0.38</v>
      </c>
    </row>
    <row r="41" spans="1:6" ht="21" customHeight="1">
      <c r="A41" s="1096" t="s">
        <v>366</v>
      </c>
      <c r="B41" s="18">
        <v>205</v>
      </c>
      <c r="C41" s="92">
        <v>140</v>
      </c>
      <c r="D41" s="269"/>
      <c r="E41" s="263"/>
    </row>
    <row r="42" spans="1:6" ht="21" customHeight="1" thickBot="1">
      <c r="A42" s="1098"/>
      <c r="B42" s="56">
        <v>220</v>
      </c>
      <c r="C42" s="56">
        <v>200</v>
      </c>
      <c r="D42" s="280"/>
      <c r="E42" s="263"/>
    </row>
    <row r="43" spans="1:6" ht="33" customHeight="1" thickBot="1">
      <c r="A43" s="48" t="s">
        <v>139</v>
      </c>
      <c r="B43" s="959" t="s">
        <v>36</v>
      </c>
      <c r="C43" s="960"/>
      <c r="D43" s="101" t="s">
        <v>43</v>
      </c>
      <c r="E43" s="257" t="s">
        <v>44</v>
      </c>
      <c r="F43" s="134">
        <f>IF(AND('Категория(опт)'!$B$1="A+"),51%,IF(AND('Категория(опт)'!$B$1="A"),46%,IF(AND('Категория(опт)'!$B$1="B"),41.5%,IF(AND('Категория(опт)'!$B$1="C"),38%,""))))</f>
        <v>0.38</v>
      </c>
    </row>
    <row r="44" spans="1:6" ht="21" customHeight="1">
      <c r="A44" s="1102" t="s">
        <v>240</v>
      </c>
      <c r="B44" s="18">
        <v>205</v>
      </c>
      <c r="C44" s="162">
        <v>140</v>
      </c>
      <c r="D44" s="281"/>
      <c r="E44" s="174"/>
    </row>
    <row r="45" spans="1:6" ht="21" customHeight="1" thickBot="1">
      <c r="A45" s="1103"/>
      <c r="B45" s="56">
        <v>220</v>
      </c>
      <c r="C45" s="56">
        <v>200</v>
      </c>
      <c r="D45" s="282"/>
      <c r="E45" s="174"/>
    </row>
    <row r="46" spans="1:6" ht="33" customHeight="1" thickBot="1">
      <c r="A46" s="48" t="s">
        <v>139</v>
      </c>
      <c r="B46" s="959" t="s">
        <v>36</v>
      </c>
      <c r="C46" s="960"/>
      <c r="D46" s="101" t="s">
        <v>43</v>
      </c>
      <c r="E46" s="257" t="s">
        <v>44</v>
      </c>
      <c r="F46" s="134">
        <f>IF(AND('Категория(опт)'!$B$1="A+"),51%,IF(AND('Категория(опт)'!$B$1="A"),50%,IF(AND('Категория(опт)'!$B$1="B"),48%,IF(AND('Категория(опт)'!$B$1="C"),47%,""))))</f>
        <v>0.47</v>
      </c>
    </row>
    <row r="47" spans="1:6" ht="21" customHeight="1">
      <c r="A47" s="1099" t="s">
        <v>290</v>
      </c>
      <c r="B47" s="18">
        <v>205</v>
      </c>
      <c r="C47" s="114">
        <v>140</v>
      </c>
      <c r="D47" s="859">
        <v>3315</v>
      </c>
      <c r="E47" s="174">
        <v>0.1</v>
      </c>
    </row>
    <row r="48" spans="1:6" ht="21" customHeight="1" thickBot="1">
      <c r="A48" s="1100"/>
      <c r="B48" s="56">
        <v>220</v>
      </c>
      <c r="C48" s="56">
        <v>200</v>
      </c>
      <c r="D48" s="862">
        <v>4847</v>
      </c>
      <c r="E48" s="264">
        <v>0.1</v>
      </c>
    </row>
    <row r="49" spans="1:6" ht="33" customHeight="1" thickBot="1">
      <c r="A49" s="48" t="s">
        <v>139</v>
      </c>
      <c r="B49" s="959" t="s">
        <v>36</v>
      </c>
      <c r="C49" s="960"/>
      <c r="D49" s="101" t="s">
        <v>43</v>
      </c>
      <c r="E49" s="257" t="s">
        <v>44</v>
      </c>
      <c r="F49" s="134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50" spans="1:6" ht="21" customHeight="1">
      <c r="A50" s="1099" t="s">
        <v>306</v>
      </c>
      <c r="B50" s="18">
        <v>205</v>
      </c>
      <c r="C50" s="162">
        <v>140</v>
      </c>
      <c r="D50" s="859">
        <v>3410</v>
      </c>
      <c r="E50" s="174">
        <v>0.3</v>
      </c>
    </row>
    <row r="51" spans="1:6" ht="21" customHeight="1" thickBot="1">
      <c r="A51" s="1100"/>
      <c r="B51" s="56">
        <v>220</v>
      </c>
      <c r="C51" s="56">
        <v>200</v>
      </c>
      <c r="D51" s="862">
        <v>5127</v>
      </c>
      <c r="E51" s="264">
        <v>0.3</v>
      </c>
    </row>
    <row r="52" spans="1:6" ht="33" customHeight="1" thickBot="1">
      <c r="A52" s="48" t="s">
        <v>139</v>
      </c>
      <c r="B52" s="959" t="s">
        <v>36</v>
      </c>
      <c r="C52" s="960"/>
      <c r="D52" s="101" t="s">
        <v>43</v>
      </c>
      <c r="E52" s="257" t="s">
        <v>44</v>
      </c>
      <c r="F52" s="134">
        <f>IF(AND('Категория(опт)'!$B$1="A+"),51%,IF(AND('Категория(опт)'!$B$1="A"),50%,IF(AND('Категория(опт)'!$B$1="B"),48%,IF(AND('Категория(опт)'!$B$1="C"),47%,""))))</f>
        <v>0.47</v>
      </c>
    </row>
    <row r="53" spans="1:6" ht="21" customHeight="1">
      <c r="A53" s="1099" t="s">
        <v>393</v>
      </c>
      <c r="B53" s="18">
        <v>205</v>
      </c>
      <c r="C53" s="162">
        <v>140</v>
      </c>
      <c r="D53" s="859">
        <v>1875</v>
      </c>
      <c r="E53" s="174">
        <v>0.15</v>
      </c>
    </row>
    <row r="54" spans="1:6" ht="21" customHeight="1" thickBot="1">
      <c r="A54" s="1100"/>
      <c r="B54" s="56">
        <v>220</v>
      </c>
      <c r="C54" s="56">
        <v>200</v>
      </c>
      <c r="D54" s="862">
        <v>2750</v>
      </c>
      <c r="E54" s="264">
        <v>0.15</v>
      </c>
    </row>
  </sheetData>
  <mergeCells count="35">
    <mergeCell ref="B13:C13"/>
    <mergeCell ref="A14:A20"/>
    <mergeCell ref="F1:H1"/>
    <mergeCell ref="A2:E2"/>
    <mergeCell ref="A53:A54"/>
    <mergeCell ref="B40:C40"/>
    <mergeCell ref="B3:C3"/>
    <mergeCell ref="A4:A7"/>
    <mergeCell ref="B4:B7"/>
    <mergeCell ref="B24:C24"/>
    <mergeCell ref="A25:A27"/>
    <mergeCell ref="B8:C8"/>
    <mergeCell ref="A9:A12"/>
    <mergeCell ref="B9:B12"/>
    <mergeCell ref="B52:C52"/>
    <mergeCell ref="B46:C46"/>
    <mergeCell ref="A47:A48"/>
    <mergeCell ref="A41:A42"/>
    <mergeCell ref="A37:A39"/>
    <mergeCell ref="B49:C49"/>
    <mergeCell ref="A50:A51"/>
    <mergeCell ref="A44:A45"/>
    <mergeCell ref="B16:B20"/>
    <mergeCell ref="B21:C21"/>
    <mergeCell ref="B43:C43"/>
    <mergeCell ref="B22:C22"/>
    <mergeCell ref="A22:A23"/>
    <mergeCell ref="B23:C23"/>
    <mergeCell ref="B36:C36"/>
    <mergeCell ref="B28:C28"/>
    <mergeCell ref="B29:C29"/>
    <mergeCell ref="A31:E31"/>
    <mergeCell ref="B30:C30"/>
    <mergeCell ref="B32:C32"/>
    <mergeCell ref="A33:A35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Лист73">
    <tabColor rgb="FF0070C0"/>
  </sheetPr>
  <dimension ref="A1:I39"/>
  <sheetViews>
    <sheetView view="pageBreakPreview" zoomScale="70" zoomScaleSheetLayoutView="70" workbookViewId="0">
      <selection activeCell="N15" sqref="N15"/>
    </sheetView>
  </sheetViews>
  <sheetFormatPr defaultColWidth="9.140625" defaultRowHeight="15.75"/>
  <cols>
    <col min="1" max="1" width="40.570312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47" hidden="1" customWidth="1"/>
    <col min="6" max="6" width="16.5703125" style="366" customWidth="1"/>
    <col min="7" max="7" width="10" style="152" customWidth="1"/>
    <col min="8" max="8" width="18.140625" style="82" customWidth="1"/>
    <col min="9" max="9" width="21.140625" style="82" customWidth="1"/>
    <col min="10" max="16384" width="9.140625" style="6"/>
  </cols>
  <sheetData>
    <row r="1" spans="1:9" ht="19.5" thickBot="1">
      <c r="A1" s="370" t="str">
        <f>'TREND - Viking (скрутка)'!A1</f>
        <v>c 10.01 по 14.01.2025</v>
      </c>
      <c r="B1" s="58"/>
      <c r="C1" s="58"/>
      <c r="D1" s="58"/>
      <c r="G1" s="88"/>
      <c r="H1" s="81"/>
      <c r="I1" s="905" t="s">
        <v>34</v>
      </c>
    </row>
    <row r="2" spans="1:9" ht="29.25" customHeight="1" thickBot="1">
      <c r="A2" s="985" t="s">
        <v>145</v>
      </c>
      <c r="B2" s="986"/>
      <c r="C2" s="986"/>
      <c r="D2" s="986"/>
      <c r="E2" s="986"/>
      <c r="F2" s="986"/>
      <c r="G2" s="986"/>
      <c r="H2" s="986"/>
      <c r="I2" s="986"/>
    </row>
    <row r="3" spans="1:9" ht="29.25" customHeight="1" thickBot="1">
      <c r="A3" s="1115" t="s">
        <v>206</v>
      </c>
      <c r="B3" s="1116"/>
      <c r="C3" s="1116"/>
      <c r="D3" s="1116"/>
      <c r="E3" s="1116"/>
      <c r="F3" s="1116"/>
      <c r="G3" s="1116"/>
      <c r="H3" s="1116"/>
      <c r="I3" s="1116"/>
    </row>
    <row r="4" spans="1:9" ht="35.25" customHeight="1" thickBot="1">
      <c r="A4" s="283" t="s">
        <v>147</v>
      </c>
      <c r="B4" s="372" t="s">
        <v>35</v>
      </c>
      <c r="C4" s="952" t="s">
        <v>36</v>
      </c>
      <c r="D4" s="953"/>
      <c r="E4" s="373" t="s">
        <v>43</v>
      </c>
      <c r="F4" s="374" t="s">
        <v>43</v>
      </c>
      <c r="G4" s="375" t="s">
        <v>44</v>
      </c>
      <c r="H4" s="376" t="s">
        <v>45</v>
      </c>
      <c r="I4" s="377" t="s">
        <v>37</v>
      </c>
    </row>
    <row r="5" spans="1:9" ht="15" customHeight="1">
      <c r="A5" s="135"/>
      <c r="B5" s="963" t="s">
        <v>312</v>
      </c>
      <c r="C5" s="1117" t="s">
        <v>102</v>
      </c>
      <c r="D5" s="389">
        <v>80</v>
      </c>
      <c r="E5" s="875">
        <v>9378</v>
      </c>
      <c r="F5" s="193">
        <f>ROUND(E5*(1+'Wildberries (РРЦ)'!$D$2),0)</f>
        <v>9378</v>
      </c>
      <c r="G5" s="582">
        <v>0.1</v>
      </c>
      <c r="H5" s="150">
        <f t="shared" ref="H5:H11" si="0">F5*(1-G5)</f>
        <v>8440.2000000000007</v>
      </c>
      <c r="I5" s="1212">
        <v>6581.4120000000012</v>
      </c>
    </row>
    <row r="6" spans="1:9" ht="15.75" customHeight="1">
      <c r="A6" s="559" t="s">
        <v>148</v>
      </c>
      <c r="B6" s="938"/>
      <c r="C6" s="1067"/>
      <c r="D6" s="336">
        <v>90</v>
      </c>
      <c r="E6" s="876">
        <v>9561</v>
      </c>
      <c r="F6" s="185">
        <f>ROUND(E6*(1+'Wildberries (РРЦ)'!$D$2),0)</f>
        <v>9561</v>
      </c>
      <c r="G6" s="330">
        <v>0.1</v>
      </c>
      <c r="H6" s="77">
        <f t="shared" si="0"/>
        <v>8604.9</v>
      </c>
      <c r="I6" s="1129">
        <v>6726.0456000000013</v>
      </c>
    </row>
    <row r="7" spans="1:9" ht="15.75" customHeight="1">
      <c r="A7" s="559"/>
      <c r="B7" s="938"/>
      <c r="C7" s="1067"/>
      <c r="D7" s="336">
        <v>120</v>
      </c>
      <c r="E7" s="876">
        <v>11990</v>
      </c>
      <c r="F7" s="185">
        <f>ROUND(E7*(1+'Wildberries (РРЦ)'!$D$2),0)</f>
        <v>11990</v>
      </c>
      <c r="G7" s="330">
        <v>0.1</v>
      </c>
      <c r="H7" s="77">
        <f t="shared" si="0"/>
        <v>10791</v>
      </c>
      <c r="I7" s="1129">
        <v>8422.5744000000013</v>
      </c>
    </row>
    <row r="8" spans="1:9">
      <c r="A8" s="559" t="s">
        <v>146</v>
      </c>
      <c r="B8" s="938"/>
      <c r="C8" s="1067"/>
      <c r="D8" s="337">
        <v>140</v>
      </c>
      <c r="E8" s="876">
        <v>13225</v>
      </c>
      <c r="F8" s="185">
        <f>ROUND(E8*(1+'Wildberries (РРЦ)'!$D$2),0)</f>
        <v>13225</v>
      </c>
      <c r="G8" s="330">
        <v>0.1</v>
      </c>
      <c r="H8" s="77">
        <f t="shared" si="0"/>
        <v>11902.5</v>
      </c>
      <c r="I8" s="1129">
        <v>9277.5456000000013</v>
      </c>
    </row>
    <row r="9" spans="1:9">
      <c r="A9" s="559"/>
      <c r="B9" s="938"/>
      <c r="C9" s="1067"/>
      <c r="D9" s="365">
        <v>160</v>
      </c>
      <c r="E9" s="877">
        <v>15669</v>
      </c>
      <c r="F9" s="367">
        <f>ROUND(E9*(1+'Wildberries (РРЦ)'!$D$2),0)</f>
        <v>15669</v>
      </c>
      <c r="G9" s="331">
        <v>0.1</v>
      </c>
      <c r="H9" s="78">
        <f t="shared" si="0"/>
        <v>14102.1</v>
      </c>
      <c r="I9" s="1130">
        <v>11005.567200000001</v>
      </c>
    </row>
    <row r="10" spans="1:9">
      <c r="A10" s="559"/>
      <c r="B10" s="938"/>
      <c r="C10" s="1067"/>
      <c r="D10" s="337">
        <v>180</v>
      </c>
      <c r="E10" s="876">
        <v>16089</v>
      </c>
      <c r="F10" s="185">
        <f>ROUND(E10*(1+'Wildberries (РРЦ)'!$D$2),0)</f>
        <v>16089</v>
      </c>
      <c r="G10" s="330">
        <v>0.1</v>
      </c>
      <c r="H10" s="77">
        <f t="shared" si="0"/>
        <v>14480.1</v>
      </c>
      <c r="I10" s="1129">
        <v>11316.996000000001</v>
      </c>
    </row>
    <row r="11" spans="1:9" ht="16.5" thickBot="1">
      <c r="A11" s="560"/>
      <c r="B11" s="939"/>
      <c r="C11" s="1118"/>
      <c r="D11" s="339">
        <v>200</v>
      </c>
      <c r="E11" s="878">
        <v>17030</v>
      </c>
      <c r="F11" s="187">
        <f>ROUND(E11*(1+'Wildberries (РРЦ)'!$D$2),0)</f>
        <v>17030</v>
      </c>
      <c r="G11" s="344">
        <v>0.1</v>
      </c>
      <c r="H11" s="80">
        <f t="shared" si="0"/>
        <v>15327</v>
      </c>
      <c r="I11" s="1132">
        <v>11966.6808</v>
      </c>
    </row>
    <row r="12" spans="1:9" ht="35.25" customHeight="1" thickBot="1">
      <c r="A12" s="283" t="s">
        <v>149</v>
      </c>
      <c r="B12" s="372" t="s">
        <v>35</v>
      </c>
      <c r="C12" s="952" t="s">
        <v>36</v>
      </c>
      <c r="D12" s="953"/>
      <c r="E12" s="373" t="s">
        <v>43</v>
      </c>
      <c r="F12" s="374" t="s">
        <v>43</v>
      </c>
      <c r="G12" s="375" t="s">
        <v>44</v>
      </c>
      <c r="H12" s="376" t="s">
        <v>45</v>
      </c>
      <c r="I12" s="377" t="s">
        <v>37</v>
      </c>
    </row>
    <row r="13" spans="1:9" ht="15" customHeight="1">
      <c r="A13" s="135"/>
      <c r="B13" s="963" t="s">
        <v>313</v>
      </c>
      <c r="C13" s="1117" t="s">
        <v>102</v>
      </c>
      <c r="D13" s="389">
        <v>80</v>
      </c>
      <c r="E13" s="875">
        <v>10137</v>
      </c>
      <c r="F13" s="193">
        <f>ROUND(E13*(1+'Wildberries (РРЦ)'!$D$2),0)</f>
        <v>10137</v>
      </c>
      <c r="G13" s="582">
        <v>0.1</v>
      </c>
      <c r="H13" s="150">
        <f t="shared" ref="H13:H19" si="1">F13*(1-G13)</f>
        <v>9123.3000000000011</v>
      </c>
      <c r="I13" s="1212">
        <v>7232.8464000000004</v>
      </c>
    </row>
    <row r="14" spans="1:9" ht="15.75" customHeight="1">
      <c r="A14" s="559" t="s">
        <v>150</v>
      </c>
      <c r="B14" s="938"/>
      <c r="C14" s="1067"/>
      <c r="D14" s="336">
        <v>90</v>
      </c>
      <c r="E14" s="876">
        <v>10880</v>
      </c>
      <c r="F14" s="185">
        <f>ROUND(E14*(1+'Wildberries (РРЦ)'!$D$2),0)</f>
        <v>10880</v>
      </c>
      <c r="G14" s="330">
        <v>0.1</v>
      </c>
      <c r="H14" s="77">
        <f t="shared" si="1"/>
        <v>9792</v>
      </c>
      <c r="I14" s="1129">
        <v>7764.7248000000009</v>
      </c>
    </row>
    <row r="15" spans="1:9" ht="15.75" customHeight="1">
      <c r="A15" s="559"/>
      <c r="B15" s="938"/>
      <c r="C15" s="1067"/>
      <c r="D15" s="336">
        <v>120</v>
      </c>
      <c r="E15" s="876">
        <v>14432</v>
      </c>
      <c r="F15" s="185">
        <f>ROUND(E15*(1+'Wildberries (РРЦ)'!$D$2),0)</f>
        <v>14432</v>
      </c>
      <c r="G15" s="330">
        <v>0.1</v>
      </c>
      <c r="H15" s="77">
        <f t="shared" si="1"/>
        <v>12988.800000000001</v>
      </c>
      <c r="I15" s="1129">
        <v>10318.557600000002</v>
      </c>
    </row>
    <row r="16" spans="1:9">
      <c r="A16" s="559" t="s">
        <v>146</v>
      </c>
      <c r="B16" s="938"/>
      <c r="C16" s="1067"/>
      <c r="D16" s="337">
        <v>140</v>
      </c>
      <c r="E16" s="876">
        <v>16074</v>
      </c>
      <c r="F16" s="185">
        <f>ROUND(E16*(1+'Wildberries (РРЦ)'!$D$2),0)</f>
        <v>16074</v>
      </c>
      <c r="G16" s="330">
        <v>0.1</v>
      </c>
      <c r="H16" s="77">
        <f t="shared" si="1"/>
        <v>14466.6</v>
      </c>
      <c r="I16" s="1129">
        <v>11478.5424</v>
      </c>
    </row>
    <row r="17" spans="1:9">
      <c r="A17" s="559"/>
      <c r="B17" s="938"/>
      <c r="C17" s="1067"/>
      <c r="D17" s="365">
        <v>160</v>
      </c>
      <c r="E17" s="877">
        <v>17255</v>
      </c>
      <c r="F17" s="367">
        <f>ROUND(E17*(1+'Wildberries (РРЦ)'!$D$2),0)</f>
        <v>17255</v>
      </c>
      <c r="G17" s="331">
        <v>0.1</v>
      </c>
      <c r="H17" s="78">
        <f t="shared" si="1"/>
        <v>15529.5</v>
      </c>
      <c r="I17" s="1130">
        <v>12320.1</v>
      </c>
    </row>
    <row r="18" spans="1:9">
      <c r="A18" s="559"/>
      <c r="B18" s="938"/>
      <c r="C18" s="1067"/>
      <c r="D18" s="337">
        <v>180</v>
      </c>
      <c r="E18" s="876">
        <v>18770</v>
      </c>
      <c r="F18" s="185">
        <f>ROUND(E18*(1+'Wildberries (РРЦ)'!$D$2),0)</f>
        <v>18770</v>
      </c>
      <c r="G18" s="330">
        <v>0.1</v>
      </c>
      <c r="H18" s="77">
        <f t="shared" si="1"/>
        <v>16893</v>
      </c>
      <c r="I18" s="1129">
        <v>13403.1024</v>
      </c>
    </row>
    <row r="19" spans="1:9" ht="16.5" thickBot="1">
      <c r="A19" s="560"/>
      <c r="B19" s="939"/>
      <c r="C19" s="1118"/>
      <c r="D19" s="339">
        <v>200</v>
      </c>
      <c r="E19" s="878">
        <v>20722</v>
      </c>
      <c r="F19" s="187">
        <f>ROUND(E19*(1+'Wildberries (РРЦ)'!$D$2),0)</f>
        <v>20722</v>
      </c>
      <c r="G19" s="344">
        <v>0.1</v>
      </c>
      <c r="H19" s="80">
        <f t="shared" si="1"/>
        <v>18649.8</v>
      </c>
      <c r="I19" s="1132">
        <v>14799.866400000001</v>
      </c>
    </row>
    <row r="20" spans="1:9" ht="35.25" customHeight="1" thickBot="1">
      <c r="A20" s="283" t="s">
        <v>151</v>
      </c>
      <c r="B20" s="372" t="s">
        <v>35</v>
      </c>
      <c r="C20" s="952" t="s">
        <v>36</v>
      </c>
      <c r="D20" s="953"/>
      <c r="E20" s="373" t="s">
        <v>43</v>
      </c>
      <c r="F20" s="374" t="s">
        <v>43</v>
      </c>
      <c r="G20" s="375" t="s">
        <v>44</v>
      </c>
      <c r="H20" s="376" t="s">
        <v>45</v>
      </c>
      <c r="I20" s="377" t="s">
        <v>37</v>
      </c>
    </row>
    <row r="21" spans="1:9" ht="15" customHeight="1">
      <c r="A21" s="135"/>
      <c r="B21" s="963" t="s">
        <v>314</v>
      </c>
      <c r="C21" s="1117" t="s">
        <v>102</v>
      </c>
      <c r="D21" s="389">
        <v>80</v>
      </c>
      <c r="E21" s="875">
        <v>10558</v>
      </c>
      <c r="F21" s="193">
        <f>ROUND(E21*(1+'Wildberries (РРЦ)'!$D$2),0)</f>
        <v>10558</v>
      </c>
      <c r="G21" s="582">
        <v>0.1</v>
      </c>
      <c r="H21" s="150">
        <f t="shared" ref="H21:H27" si="2">F21*(1-G21)</f>
        <v>9502.2000000000007</v>
      </c>
      <c r="I21" s="1212">
        <v>8145.5544000000009</v>
      </c>
    </row>
    <row r="22" spans="1:9" ht="15" customHeight="1">
      <c r="A22" s="559" t="s">
        <v>152</v>
      </c>
      <c r="B22" s="938"/>
      <c r="C22" s="1067"/>
      <c r="D22" s="336">
        <v>90</v>
      </c>
      <c r="E22" s="876">
        <v>11302</v>
      </c>
      <c r="F22" s="185">
        <f>ROUND(E22*(1+'Wildberries (РРЦ)'!$D$2),0)</f>
        <v>11302</v>
      </c>
      <c r="G22" s="330">
        <v>0.1</v>
      </c>
      <c r="H22" s="77">
        <f t="shared" si="2"/>
        <v>10171.800000000001</v>
      </c>
      <c r="I22" s="1129">
        <v>8721.7560000000012</v>
      </c>
    </row>
    <row r="23" spans="1:9" ht="15" customHeight="1">
      <c r="A23" s="559"/>
      <c r="B23" s="938"/>
      <c r="C23" s="1067"/>
      <c r="D23" s="336">
        <v>120</v>
      </c>
      <c r="E23" s="876">
        <v>14867</v>
      </c>
      <c r="F23" s="185">
        <f>ROUND(E23*(1+'Wildberries (РРЦ)'!$D$2),0)</f>
        <v>14867</v>
      </c>
      <c r="G23" s="330">
        <v>0.1</v>
      </c>
      <c r="H23" s="77">
        <f t="shared" si="2"/>
        <v>13380.300000000001</v>
      </c>
      <c r="I23" s="1129">
        <v>11467.461600000002</v>
      </c>
    </row>
    <row r="24" spans="1:9" ht="15" customHeight="1">
      <c r="A24" s="559" t="s">
        <v>146</v>
      </c>
      <c r="B24" s="938"/>
      <c r="C24" s="1067"/>
      <c r="D24" s="337">
        <v>140</v>
      </c>
      <c r="E24" s="876">
        <v>16497</v>
      </c>
      <c r="F24" s="185">
        <f>ROUND(E24*(1+'Wildberries (РРЦ)'!$D$2),0)</f>
        <v>16497</v>
      </c>
      <c r="G24" s="330">
        <v>0.1</v>
      </c>
      <c r="H24" s="77">
        <f t="shared" si="2"/>
        <v>14847.300000000001</v>
      </c>
      <c r="I24" s="1129">
        <v>12728.34</v>
      </c>
    </row>
    <row r="25" spans="1:9" ht="15" customHeight="1">
      <c r="A25" s="559"/>
      <c r="B25" s="938"/>
      <c r="C25" s="1067"/>
      <c r="D25" s="365">
        <v>160</v>
      </c>
      <c r="E25" s="877">
        <v>17675</v>
      </c>
      <c r="F25" s="367">
        <f>ROUND(E25*(1+'Wildberries (РРЦ)'!$D$2),0)</f>
        <v>17675</v>
      </c>
      <c r="G25" s="331">
        <v>0.1</v>
      </c>
      <c r="H25" s="78">
        <f t="shared" si="2"/>
        <v>15907.5</v>
      </c>
      <c r="I25" s="1130">
        <v>13638.715200000002</v>
      </c>
    </row>
    <row r="26" spans="1:9" ht="15" customHeight="1">
      <c r="A26" s="559"/>
      <c r="B26" s="938"/>
      <c r="C26" s="1067"/>
      <c r="D26" s="337">
        <v>180</v>
      </c>
      <c r="E26" s="876">
        <v>19191</v>
      </c>
      <c r="F26" s="185">
        <f>ROUND(E26*(1+'Wildberries (РРЦ)'!$D$2),0)</f>
        <v>19191</v>
      </c>
      <c r="G26" s="330">
        <v>0.1</v>
      </c>
      <c r="H26" s="77">
        <f t="shared" si="2"/>
        <v>17271.900000000001</v>
      </c>
      <c r="I26" s="1129">
        <v>14805.698400000001</v>
      </c>
    </row>
    <row r="27" spans="1:9" ht="15" customHeight="1" thickBot="1">
      <c r="A27" s="560"/>
      <c r="B27" s="939"/>
      <c r="C27" s="1118"/>
      <c r="D27" s="339">
        <v>200</v>
      </c>
      <c r="E27" s="878">
        <v>21143</v>
      </c>
      <c r="F27" s="187">
        <f>ROUND(E27*(1+'Wildberries (РРЦ)'!$D$2),0)</f>
        <v>21143</v>
      </c>
      <c r="G27" s="344">
        <v>0.1</v>
      </c>
      <c r="H27" s="80">
        <f t="shared" si="2"/>
        <v>19028.7</v>
      </c>
      <c r="I27" s="1132">
        <v>16309.188000000002</v>
      </c>
    </row>
    <row r="28" spans="1:9" ht="35.25" customHeight="1" thickBot="1">
      <c r="A28" s="283" t="s">
        <v>153</v>
      </c>
      <c r="B28" s="372" t="s">
        <v>35</v>
      </c>
      <c r="C28" s="952" t="s">
        <v>36</v>
      </c>
      <c r="D28" s="953"/>
      <c r="E28" s="373" t="s">
        <v>43</v>
      </c>
      <c r="F28" s="374" t="s">
        <v>43</v>
      </c>
      <c r="G28" s="375" t="s">
        <v>44</v>
      </c>
      <c r="H28" s="376" t="s">
        <v>45</v>
      </c>
      <c r="I28" s="377" t="s">
        <v>37</v>
      </c>
    </row>
    <row r="29" spans="1:9" ht="15" customHeight="1">
      <c r="A29" s="135"/>
      <c r="B29" s="963" t="s">
        <v>315</v>
      </c>
      <c r="C29" s="1117" t="s">
        <v>102</v>
      </c>
      <c r="D29" s="389">
        <v>80</v>
      </c>
      <c r="E29" s="875">
        <v>11149</v>
      </c>
      <c r="F29" s="193">
        <f>ROUND(E29*(1+'Wildberries (РРЦ)'!$D$2),0)</f>
        <v>11149</v>
      </c>
      <c r="G29" s="582">
        <v>0.1</v>
      </c>
      <c r="H29" s="150">
        <f t="shared" ref="H29:H35" si="3">F29*(1-G29)</f>
        <v>10034.1</v>
      </c>
      <c r="I29" s="1212">
        <v>9005.7744000000021</v>
      </c>
    </row>
    <row r="30" spans="1:9" ht="15.75" customHeight="1">
      <c r="A30" s="559" t="s">
        <v>154</v>
      </c>
      <c r="B30" s="938"/>
      <c r="C30" s="1067"/>
      <c r="D30" s="336">
        <v>90</v>
      </c>
      <c r="E30" s="876">
        <v>12369</v>
      </c>
      <c r="F30" s="185">
        <f>ROUND(E30*(1+'Wildberries (РРЦ)'!$D$2),0)</f>
        <v>12369</v>
      </c>
      <c r="G30" s="330">
        <v>0.1</v>
      </c>
      <c r="H30" s="77">
        <f t="shared" si="3"/>
        <v>11132.1</v>
      </c>
      <c r="I30" s="1129">
        <v>9993.7152000000006</v>
      </c>
    </row>
    <row r="31" spans="1:9" ht="15.75" customHeight="1">
      <c r="A31" s="559"/>
      <c r="B31" s="938"/>
      <c r="C31" s="1067"/>
      <c r="D31" s="336">
        <v>120</v>
      </c>
      <c r="E31" s="876">
        <v>15681</v>
      </c>
      <c r="F31" s="185">
        <f>ROUND(E31*(1+'Wildberries (РРЦ)'!$D$2),0)</f>
        <v>15681</v>
      </c>
      <c r="G31" s="330">
        <v>0.1</v>
      </c>
      <c r="H31" s="77">
        <f t="shared" si="3"/>
        <v>14112.9</v>
      </c>
      <c r="I31" s="1129">
        <v>12665.937600000001</v>
      </c>
    </row>
    <row r="32" spans="1:9">
      <c r="A32" s="559" t="s">
        <v>155</v>
      </c>
      <c r="B32" s="938"/>
      <c r="C32" s="1067"/>
      <c r="D32" s="337">
        <v>140</v>
      </c>
      <c r="E32" s="876">
        <v>17731</v>
      </c>
      <c r="F32" s="185">
        <f>ROUND(E32*(1+'Wildberries (РРЦ)'!$D$2),0)</f>
        <v>17731</v>
      </c>
      <c r="G32" s="330">
        <v>0.1</v>
      </c>
      <c r="H32" s="77">
        <f t="shared" si="3"/>
        <v>15957.9</v>
      </c>
      <c r="I32" s="1129">
        <v>14334.4728</v>
      </c>
    </row>
    <row r="33" spans="1:9">
      <c r="A33" s="559"/>
      <c r="B33" s="938"/>
      <c r="C33" s="1067"/>
      <c r="D33" s="365">
        <v>160</v>
      </c>
      <c r="E33" s="877">
        <v>20034</v>
      </c>
      <c r="F33" s="367">
        <f>ROUND(E33*(1+'Wildberries (РРЦ)'!$D$2),0)</f>
        <v>20034</v>
      </c>
      <c r="G33" s="331">
        <v>0.1</v>
      </c>
      <c r="H33" s="78">
        <f t="shared" si="3"/>
        <v>18030.600000000002</v>
      </c>
      <c r="I33" s="1130">
        <v>16171.552800000003</v>
      </c>
    </row>
    <row r="34" spans="1:9">
      <c r="A34" s="559"/>
      <c r="B34" s="938"/>
      <c r="C34" s="1067"/>
      <c r="D34" s="337">
        <v>180</v>
      </c>
      <c r="E34" s="876">
        <v>22687</v>
      </c>
      <c r="F34" s="185">
        <f>ROUND(E34*(1+'Wildberries (РРЦ)'!$D$2),0)</f>
        <v>22687</v>
      </c>
      <c r="G34" s="330">
        <v>0.1</v>
      </c>
      <c r="H34" s="77">
        <f t="shared" si="3"/>
        <v>20418.3</v>
      </c>
      <c r="I34" s="1129">
        <v>18341.64</v>
      </c>
    </row>
    <row r="35" spans="1:9" ht="16.5" thickBot="1">
      <c r="A35" s="560"/>
      <c r="B35" s="939"/>
      <c r="C35" s="1118"/>
      <c r="D35" s="339">
        <v>200</v>
      </c>
      <c r="E35" s="878">
        <v>24765</v>
      </c>
      <c r="F35" s="187">
        <f>ROUND(E35*(1+'Wildberries (РРЦ)'!$D$2),0)</f>
        <v>24765</v>
      </c>
      <c r="G35" s="344">
        <v>0.1</v>
      </c>
      <c r="H35" s="80">
        <f t="shared" si="3"/>
        <v>22288.5</v>
      </c>
      <c r="I35" s="1132">
        <v>20009.008800000003</v>
      </c>
    </row>
    <row r="36" spans="1:9">
      <c r="A36" s="58"/>
      <c r="B36" s="58"/>
      <c r="C36" s="58"/>
      <c r="D36" s="58"/>
      <c r="E36" s="368"/>
      <c r="F36" s="369"/>
      <c r="G36" s="88"/>
      <c r="H36" s="81"/>
      <c r="I36" s="81"/>
    </row>
    <row r="37" spans="1:9">
      <c r="A37" s="304" t="str">
        <f>Контакты!$B$10</f>
        <v>почта для приёма заказов</v>
      </c>
      <c r="B37" s="123" t="str">
        <f>Контакты!$C$10</f>
        <v>хххх@ххх.ru</v>
      </c>
      <c r="C37" s="58"/>
      <c r="D37" s="58"/>
      <c r="E37" s="368"/>
      <c r="F37" s="369"/>
      <c r="G37" s="88"/>
      <c r="H37" s="81"/>
      <c r="I37" s="81"/>
    </row>
    <row r="38" spans="1:9">
      <c r="A38" s="304" t="str">
        <f>Контакты!$B$12</f>
        <v>номер телефона службы сервиса</v>
      </c>
      <c r="B38" s="123">
        <f>Контакты!$C$12</f>
        <v>8800</v>
      </c>
      <c r="C38" s="58"/>
      <c r="D38" s="58"/>
      <c r="E38" s="368"/>
      <c r="F38" s="369"/>
      <c r="G38" s="88"/>
      <c r="H38" s="81"/>
      <c r="I38" s="81"/>
    </row>
    <row r="39" spans="1:9">
      <c r="A39" s="58"/>
      <c r="B39" s="58"/>
      <c r="C39" s="58"/>
      <c r="D39" s="58"/>
      <c r="E39" s="368"/>
      <c r="F39" s="369"/>
      <c r="G39" s="88"/>
      <c r="H39" s="81"/>
      <c r="I39" s="81"/>
    </row>
  </sheetData>
  <mergeCells count="14">
    <mergeCell ref="C28:D28"/>
    <mergeCell ref="B29:B35"/>
    <mergeCell ref="C29:C35"/>
    <mergeCell ref="C12:D12"/>
    <mergeCell ref="B13:B19"/>
    <mergeCell ref="C13:C19"/>
    <mergeCell ref="C20:D20"/>
    <mergeCell ref="B21:B27"/>
    <mergeCell ref="C21:C27"/>
    <mergeCell ref="A2:I2"/>
    <mergeCell ref="A3:I3"/>
    <mergeCell ref="C4:D4"/>
    <mergeCell ref="B5:B11"/>
    <mergeCell ref="C5:C11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Лист85">
    <tabColor theme="1"/>
    <pageSetUpPr fitToPage="1"/>
  </sheetPr>
  <dimension ref="A1:F32"/>
  <sheetViews>
    <sheetView view="pageBreakPreview" topLeftCell="A4" zoomScale="90" zoomScaleSheetLayoutView="90" workbookViewId="0">
      <selection activeCell="D10" sqref="D10:D16"/>
    </sheetView>
  </sheetViews>
  <sheetFormatPr defaultColWidth="9.140625" defaultRowHeight="15.75"/>
  <cols>
    <col min="1" max="1" width="34.85546875" style="16" customWidth="1"/>
    <col min="2" max="2" width="5.7109375" style="16" customWidth="1"/>
    <col min="3" max="3" width="10" style="16" customWidth="1"/>
    <col min="4" max="4" width="16.5703125" style="16" customWidth="1"/>
    <col min="5" max="5" width="10" style="27" customWidth="1"/>
    <col min="6" max="6" width="13.28515625" style="6" customWidth="1"/>
    <col min="7" max="16384" width="9.140625" style="6"/>
  </cols>
  <sheetData>
    <row r="1" spans="1:6" ht="35.25" customHeight="1" thickBot="1">
      <c r="A1" s="25" t="s">
        <v>147</v>
      </c>
      <c r="B1" s="959" t="s">
        <v>36</v>
      </c>
      <c r="C1" s="960"/>
      <c r="D1" s="26" t="s">
        <v>43</v>
      </c>
      <c r="E1" s="28" t="s">
        <v>44</v>
      </c>
      <c r="F1" s="134">
        <f>IF(AND('Категория(опт)'!$B$1="A+"),50%,IF(AND('Категория(опт)'!$B$1="A"),45%,IF(AND('Категория(опт)'!$B$1="B"),40.5%,IF(AND('Категория(опт)'!$B$1="C"),36%,""))))</f>
        <v>0.36</v>
      </c>
    </row>
    <row r="2" spans="1:6" ht="15" customHeight="1">
      <c r="A2" s="24"/>
      <c r="B2" s="956" t="s">
        <v>156</v>
      </c>
      <c r="C2" s="92">
        <v>80</v>
      </c>
      <c r="D2" s="879">
        <v>11285</v>
      </c>
      <c r="E2" s="183">
        <v>0.19</v>
      </c>
    </row>
    <row r="3" spans="1:6" ht="15.75" customHeight="1">
      <c r="A3" s="17" t="s">
        <v>80</v>
      </c>
      <c r="B3" s="957"/>
      <c r="C3" s="18">
        <v>90</v>
      </c>
      <c r="D3" s="880">
        <v>11533</v>
      </c>
      <c r="E3" s="183">
        <v>0.19</v>
      </c>
    </row>
    <row r="4" spans="1:6" ht="15.75" customHeight="1">
      <c r="A4" s="17"/>
      <c r="B4" s="957"/>
      <c r="C4" s="18">
        <v>120</v>
      </c>
      <c r="D4" s="880">
        <v>14442</v>
      </c>
      <c r="E4" s="183">
        <v>0.19</v>
      </c>
    </row>
    <row r="5" spans="1:6">
      <c r="A5" s="17" t="s">
        <v>82</v>
      </c>
      <c r="B5" s="957"/>
      <c r="C5" s="19">
        <v>140</v>
      </c>
      <c r="D5" s="880">
        <v>15908</v>
      </c>
      <c r="E5" s="183">
        <v>0.19</v>
      </c>
    </row>
    <row r="6" spans="1:6">
      <c r="A6" s="17"/>
      <c r="B6" s="957"/>
      <c r="C6" s="19">
        <v>160</v>
      </c>
      <c r="D6" s="880">
        <v>18871</v>
      </c>
      <c r="E6" s="183">
        <v>0.19</v>
      </c>
    </row>
    <row r="7" spans="1:6">
      <c r="A7" s="17"/>
      <c r="B7" s="957"/>
      <c r="C7" s="19">
        <v>180</v>
      </c>
      <c r="D7" s="880">
        <v>19405</v>
      </c>
      <c r="E7" s="183">
        <v>0.19</v>
      </c>
    </row>
    <row r="8" spans="1:6" ht="16.5" thickBot="1">
      <c r="A8" s="17"/>
      <c r="B8" s="958"/>
      <c r="C8" s="20">
        <v>200</v>
      </c>
      <c r="D8" s="881">
        <v>20519</v>
      </c>
      <c r="E8" s="183">
        <v>0.19</v>
      </c>
    </row>
    <row r="9" spans="1:6" ht="35.25" customHeight="1">
      <c r="A9" s="25" t="s">
        <v>149</v>
      </c>
      <c r="B9" s="959" t="s">
        <v>36</v>
      </c>
      <c r="C9" s="960"/>
      <c r="D9" s="26" t="s">
        <v>43</v>
      </c>
      <c r="E9" s="28" t="s">
        <v>44</v>
      </c>
    </row>
    <row r="10" spans="1:6" ht="15" customHeight="1">
      <c r="A10" s="24"/>
      <c r="B10" s="956" t="s">
        <v>156</v>
      </c>
      <c r="C10" s="92">
        <v>80</v>
      </c>
      <c r="D10" s="879">
        <v>12402</v>
      </c>
      <c r="E10" s="183">
        <v>0.19</v>
      </c>
    </row>
    <row r="11" spans="1:6" ht="15.75" customHeight="1">
      <c r="A11" s="17" t="s">
        <v>80</v>
      </c>
      <c r="B11" s="957"/>
      <c r="C11" s="18">
        <v>90</v>
      </c>
      <c r="D11" s="880">
        <v>13314</v>
      </c>
      <c r="E11" s="183">
        <v>0.19</v>
      </c>
    </row>
    <row r="12" spans="1:6" ht="15.75" customHeight="1">
      <c r="A12" s="17"/>
      <c r="B12" s="957"/>
      <c r="C12" s="18">
        <v>120</v>
      </c>
      <c r="D12" s="880">
        <v>17693</v>
      </c>
      <c r="E12" s="183">
        <v>0.19</v>
      </c>
    </row>
    <row r="13" spans="1:6">
      <c r="A13" s="17" t="s">
        <v>82</v>
      </c>
      <c r="B13" s="957"/>
      <c r="C13" s="19">
        <v>140</v>
      </c>
      <c r="D13" s="880">
        <v>19682</v>
      </c>
      <c r="E13" s="183">
        <v>0.19</v>
      </c>
    </row>
    <row r="14" spans="1:6">
      <c r="A14" s="17"/>
      <c r="B14" s="957"/>
      <c r="C14" s="19">
        <v>160</v>
      </c>
      <c r="D14" s="880">
        <v>21125</v>
      </c>
      <c r="E14" s="183">
        <v>0.19</v>
      </c>
    </row>
    <row r="15" spans="1:6">
      <c r="A15" s="17"/>
      <c r="B15" s="957"/>
      <c r="C15" s="19">
        <v>180</v>
      </c>
      <c r="D15" s="880">
        <v>22982</v>
      </c>
      <c r="E15" s="183">
        <v>0.19</v>
      </c>
    </row>
    <row r="16" spans="1:6" ht="16.5" thickBot="1">
      <c r="A16" s="17"/>
      <c r="B16" s="958"/>
      <c r="C16" s="20">
        <v>200</v>
      </c>
      <c r="D16" s="881">
        <v>25377</v>
      </c>
      <c r="E16" s="183">
        <v>0.19</v>
      </c>
    </row>
    <row r="17" spans="1:5" ht="35.25" customHeight="1">
      <c r="A17" s="25" t="s">
        <v>151</v>
      </c>
      <c r="B17" s="959" t="s">
        <v>36</v>
      </c>
      <c r="C17" s="960"/>
      <c r="D17" s="26" t="s">
        <v>43</v>
      </c>
      <c r="E17" s="28" t="s">
        <v>44</v>
      </c>
    </row>
    <row r="18" spans="1:5" ht="15" customHeight="1">
      <c r="A18" s="24"/>
      <c r="B18" s="956" t="s">
        <v>156</v>
      </c>
      <c r="C18" s="92">
        <v>80</v>
      </c>
      <c r="D18" s="879">
        <v>13967</v>
      </c>
      <c r="E18" s="183">
        <v>0.19</v>
      </c>
    </row>
    <row r="19" spans="1:5" ht="15.75" customHeight="1">
      <c r="A19" s="17" t="s">
        <v>80</v>
      </c>
      <c r="B19" s="957"/>
      <c r="C19" s="18">
        <v>90</v>
      </c>
      <c r="D19" s="880">
        <v>14955</v>
      </c>
      <c r="E19" s="183">
        <v>0.19</v>
      </c>
    </row>
    <row r="20" spans="1:5" ht="15.75" customHeight="1">
      <c r="A20" s="17"/>
      <c r="B20" s="957"/>
      <c r="C20" s="18">
        <v>120</v>
      </c>
      <c r="D20" s="880">
        <v>19663</v>
      </c>
      <c r="E20" s="183">
        <v>0.19</v>
      </c>
    </row>
    <row r="21" spans="1:5">
      <c r="A21" s="17" t="s">
        <v>82</v>
      </c>
      <c r="B21" s="957"/>
      <c r="C21" s="19">
        <v>140</v>
      </c>
      <c r="D21" s="880">
        <v>21825</v>
      </c>
      <c r="E21" s="183">
        <v>0.19</v>
      </c>
    </row>
    <row r="22" spans="1:5">
      <c r="A22" s="17"/>
      <c r="B22" s="957"/>
      <c r="C22" s="19">
        <v>160</v>
      </c>
      <c r="D22" s="880">
        <v>23386</v>
      </c>
      <c r="E22" s="183">
        <v>0.19</v>
      </c>
    </row>
    <row r="23" spans="1:5">
      <c r="A23" s="17"/>
      <c r="B23" s="957"/>
      <c r="C23" s="19">
        <v>180</v>
      </c>
      <c r="D23" s="880">
        <v>25387</v>
      </c>
      <c r="E23" s="183">
        <v>0.19</v>
      </c>
    </row>
    <row r="24" spans="1:5" ht="16.5" thickBot="1">
      <c r="A24" s="17"/>
      <c r="B24" s="958"/>
      <c r="C24" s="20">
        <v>200</v>
      </c>
      <c r="D24" s="881">
        <v>27965</v>
      </c>
      <c r="E24" s="183">
        <v>0.19</v>
      </c>
    </row>
    <row r="25" spans="1:5" ht="35.25" customHeight="1">
      <c r="A25" s="25" t="s">
        <v>153</v>
      </c>
      <c r="B25" s="959" t="s">
        <v>36</v>
      </c>
      <c r="C25" s="960"/>
      <c r="D25" s="26" t="s">
        <v>43</v>
      </c>
      <c r="E25" s="28" t="s">
        <v>44</v>
      </c>
    </row>
    <row r="26" spans="1:5" ht="15" customHeight="1">
      <c r="A26" s="24"/>
      <c r="B26" s="956" t="s">
        <v>156</v>
      </c>
      <c r="C26" s="92">
        <v>80</v>
      </c>
      <c r="D26" s="882">
        <v>15442</v>
      </c>
      <c r="E26" s="183">
        <v>0.19</v>
      </c>
    </row>
    <row r="27" spans="1:5" ht="15.75" customHeight="1">
      <c r="A27" s="17" t="s">
        <v>80</v>
      </c>
      <c r="B27" s="957"/>
      <c r="C27" s="18">
        <v>90</v>
      </c>
      <c r="D27" s="883">
        <v>17136</v>
      </c>
      <c r="E27" s="183">
        <v>0.19</v>
      </c>
    </row>
    <row r="28" spans="1:5" ht="15.75" customHeight="1">
      <c r="A28" s="17"/>
      <c r="B28" s="957"/>
      <c r="C28" s="18">
        <v>120</v>
      </c>
      <c r="D28" s="883">
        <v>21718</v>
      </c>
      <c r="E28" s="183">
        <v>0.19</v>
      </c>
    </row>
    <row r="29" spans="1:5">
      <c r="A29" s="17" t="s">
        <v>82</v>
      </c>
      <c r="B29" s="957"/>
      <c r="C29" s="19">
        <v>140</v>
      </c>
      <c r="D29" s="883">
        <v>24579</v>
      </c>
      <c r="E29" s="183">
        <v>0.19</v>
      </c>
    </row>
    <row r="30" spans="1:5">
      <c r="A30" s="17"/>
      <c r="B30" s="957"/>
      <c r="C30" s="19">
        <v>160</v>
      </c>
      <c r="D30" s="883">
        <v>27729</v>
      </c>
      <c r="E30" s="183">
        <v>0.19</v>
      </c>
    </row>
    <row r="31" spans="1:5">
      <c r="A31" s="17"/>
      <c r="B31" s="957"/>
      <c r="C31" s="19">
        <v>180</v>
      </c>
      <c r="D31" s="883">
        <v>31450</v>
      </c>
      <c r="E31" s="183">
        <v>0.19</v>
      </c>
    </row>
    <row r="32" spans="1:5">
      <c r="A32" s="17"/>
      <c r="B32" s="958"/>
      <c r="C32" s="20">
        <v>200</v>
      </c>
      <c r="D32" s="884">
        <v>34309</v>
      </c>
      <c r="E32" s="183">
        <v>0.19</v>
      </c>
    </row>
  </sheetData>
  <mergeCells count="8">
    <mergeCell ref="B18:B24"/>
    <mergeCell ref="B25:C25"/>
    <mergeCell ref="B26:B32"/>
    <mergeCell ref="B1:C1"/>
    <mergeCell ref="B2:B8"/>
    <mergeCell ref="B9:C9"/>
    <mergeCell ref="B10:B16"/>
    <mergeCell ref="B17:C17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70C0"/>
  </sheetPr>
  <dimension ref="A1:H18"/>
  <sheetViews>
    <sheetView view="pageBreakPreview" zoomScale="70" zoomScaleSheetLayoutView="70" workbookViewId="0">
      <selection activeCell="I3" sqref="I1:J1048576"/>
    </sheetView>
  </sheetViews>
  <sheetFormatPr defaultColWidth="9.140625" defaultRowHeight="15.75"/>
  <cols>
    <col min="1" max="2" width="40.5703125" style="16" customWidth="1"/>
    <col min="3" max="3" width="14.7109375" style="16" customWidth="1"/>
    <col min="4" max="4" width="16.5703125" style="247" hidden="1" customWidth="1"/>
    <col min="5" max="5" width="16.5703125" style="366" customWidth="1"/>
    <col min="6" max="6" width="10" style="152" customWidth="1"/>
    <col min="7" max="7" width="18.140625" style="82" customWidth="1"/>
    <col min="8" max="8" width="20" style="82" customWidth="1"/>
    <col min="9" max="16384" width="9.140625" style="6"/>
  </cols>
  <sheetData>
    <row r="1" spans="1:8" ht="19.5" thickBot="1">
      <c r="A1" s="370" t="str">
        <f>'TREND - Viking (скрутка)'!A1</f>
        <v>c 10.01 по 14.01.2025</v>
      </c>
      <c r="B1" s="370"/>
      <c r="C1" s="58"/>
      <c r="F1" s="88"/>
      <c r="G1" s="81"/>
      <c r="H1" s="905" t="s">
        <v>34</v>
      </c>
    </row>
    <row r="2" spans="1:8" ht="29.25" customHeight="1" thickBot="1">
      <c r="A2" s="985" t="s">
        <v>398</v>
      </c>
      <c r="B2" s="986"/>
      <c r="C2" s="986"/>
      <c r="D2" s="986"/>
      <c r="E2" s="986"/>
      <c r="F2" s="986"/>
      <c r="G2" s="986"/>
      <c r="H2" s="986"/>
    </row>
    <row r="3" spans="1:8" ht="35.25" customHeight="1" thickBot="1">
      <c r="A3" s="747"/>
      <c r="B3" s="728" t="s">
        <v>396</v>
      </c>
      <c r="C3" s="726" t="s">
        <v>36</v>
      </c>
      <c r="D3" s="373" t="s">
        <v>43</v>
      </c>
      <c r="E3" s="756" t="s">
        <v>43</v>
      </c>
      <c r="F3" s="752" t="s">
        <v>44</v>
      </c>
      <c r="G3" s="376" t="s">
        <v>45</v>
      </c>
      <c r="H3" s="377" t="s">
        <v>37</v>
      </c>
    </row>
    <row r="4" spans="1:8" ht="16.149999999999999" customHeight="1">
      <c r="A4" s="748" t="s">
        <v>350</v>
      </c>
      <c r="B4" s="1119" t="s">
        <v>397</v>
      </c>
      <c r="C4" s="696" t="s">
        <v>124</v>
      </c>
      <c r="D4" s="695">
        <v>1899.9999999999998</v>
      </c>
      <c r="E4" s="598">
        <f>ROUND(D4*(1+'Wildberries (РРЦ)'!$D$2),0)</f>
        <v>1900</v>
      </c>
      <c r="F4" s="753">
        <v>0.63684210526315788</v>
      </c>
      <c r="G4" s="85">
        <f t="shared" ref="G4:G10" si="0">E4*(1-F4)</f>
        <v>690</v>
      </c>
      <c r="H4" s="103">
        <f>('КПБ (опт)'!C4*(1-'КПБ (опт)'!$D$1)*(1-'КПБ (опт)'!D4))/(IF(AND('Категория(опт)'!$B$6="с НДС"),1,IF(AND('Категория(опт)'!$B$6="без НДС"),1.2,"")))</f>
        <v>540.39215686274508</v>
      </c>
    </row>
    <row r="5" spans="1:8" ht="16.149999999999999" customHeight="1">
      <c r="A5" s="749" t="s">
        <v>351</v>
      </c>
      <c r="B5" s="1119"/>
      <c r="C5" s="686" t="s">
        <v>354</v>
      </c>
      <c r="D5" s="361">
        <v>6900.0000000000009</v>
      </c>
      <c r="E5" s="451">
        <f>ROUND(D5*(1+'Wildberries (РРЦ)'!$D$2),0)</f>
        <v>6900</v>
      </c>
      <c r="F5" s="753">
        <v>0.52318840579710146</v>
      </c>
      <c r="G5" s="77">
        <f t="shared" si="0"/>
        <v>3290</v>
      </c>
      <c r="H5" s="104">
        <f>('КПБ (опт)'!C5*(1-'КПБ (опт)'!$D$1)*(1-'КПБ (опт)'!D5))/(IF(AND('Категория(опт)'!$B$6="с НДС"),1,IF(AND('Категория(опт)'!$B$6="без НДС"),1.2,"")))</f>
        <v>2537.3333333333326</v>
      </c>
    </row>
    <row r="6" spans="1:8" ht="16.149999999999999" customHeight="1">
      <c r="A6" s="749" t="s">
        <v>351</v>
      </c>
      <c r="B6" s="1119"/>
      <c r="C6" s="686" t="s">
        <v>355</v>
      </c>
      <c r="D6" s="361">
        <v>8300</v>
      </c>
      <c r="E6" s="451">
        <f>ROUND(D6*(1+'Wildberries (РРЦ)'!$D$2),0)</f>
        <v>8300</v>
      </c>
      <c r="F6" s="753">
        <v>0.53132530120481936</v>
      </c>
      <c r="G6" s="77">
        <f t="shared" si="0"/>
        <v>3889.9999999999995</v>
      </c>
      <c r="H6" s="104">
        <f>('КПБ (опт)'!C6*(1-'КПБ (опт)'!$D$1)*(1-'КПБ (опт)'!D6))/(IF(AND('Категория(опт)'!$B$6="с НДС"),1,IF(AND('Категория(опт)'!$B$6="без НДС"),1.2,"")))</f>
        <v>2980.3703703703704</v>
      </c>
    </row>
    <row r="7" spans="1:8" ht="16.149999999999999" customHeight="1">
      <c r="A7" s="749" t="s">
        <v>351</v>
      </c>
      <c r="B7" s="1119"/>
      <c r="C7" s="686" t="s">
        <v>356</v>
      </c>
      <c r="D7" s="361">
        <v>9180</v>
      </c>
      <c r="E7" s="451">
        <f>ROUND(D7*(1+'Wildberries (РРЦ)'!$D$2),0)</f>
        <v>9180</v>
      </c>
      <c r="F7" s="753">
        <v>0.51089324618736387</v>
      </c>
      <c r="G7" s="77">
        <f t="shared" si="0"/>
        <v>4490</v>
      </c>
      <c r="H7" s="104">
        <f>('КПБ (опт)'!C7*(1-'КПБ (опт)'!$D$1)*(1-'КПБ (опт)'!D7))/(IF(AND('Категория(опт)'!$B$6="с НДС"),1,IF(AND('Категория(опт)'!$B$6="без НДС"),1.2,"")))</f>
        <v>3419.4814814814808</v>
      </c>
    </row>
    <row r="8" spans="1:8" ht="16.149999999999999" customHeight="1">
      <c r="A8" s="749" t="s">
        <v>352</v>
      </c>
      <c r="B8" s="1119"/>
      <c r="C8" s="686" t="s">
        <v>357</v>
      </c>
      <c r="D8" s="361">
        <v>3980</v>
      </c>
      <c r="E8" s="451">
        <f>ROUND(D8*(1+'Wildberries (РРЦ)'!$D$2),0)</f>
        <v>3980</v>
      </c>
      <c r="F8" s="753">
        <v>0.55025125628140703</v>
      </c>
      <c r="G8" s="77">
        <f t="shared" si="0"/>
        <v>1790</v>
      </c>
      <c r="H8" s="104">
        <f>('КПБ (опт)'!C8*(1-'КПБ (опт)'!$D$1)*(1-'КПБ (опт)'!D8))/(IF(AND('Категория(опт)'!$B$6="с НДС"),1,IF(AND('Категория(опт)'!$B$6="без НДС"),1.2,"")))</f>
        <v>1395.625</v>
      </c>
    </row>
    <row r="9" spans="1:8" ht="16.149999999999999" customHeight="1">
      <c r="A9" s="749" t="s">
        <v>352</v>
      </c>
      <c r="B9" s="1119"/>
      <c r="C9" s="686" t="s">
        <v>356</v>
      </c>
      <c r="D9" s="361">
        <v>4979.9999999999991</v>
      </c>
      <c r="E9" s="451">
        <f>ROUND(D9*(1+'Wildberries (РРЦ)'!$D$2),0)</f>
        <v>4980</v>
      </c>
      <c r="F9" s="753">
        <v>0.52008032128514048</v>
      </c>
      <c r="G9" s="77">
        <f t="shared" si="0"/>
        <v>2390.0000000000005</v>
      </c>
      <c r="H9" s="104">
        <f>('КПБ (опт)'!C9*(1-'КПБ (опт)'!$D$1)*(1-'КПБ (опт)'!D9))/(IF(AND('Категория(опт)'!$B$6="с НДС"),1,IF(AND('Категория(опт)'!$B$6="без НДС"),1.2,"")))</f>
        <v>1773.3333333333335</v>
      </c>
    </row>
    <row r="10" spans="1:8" ht="16.149999999999999" customHeight="1">
      <c r="A10" s="749" t="s">
        <v>352</v>
      </c>
      <c r="B10" s="1119"/>
      <c r="C10" s="686" t="s">
        <v>358</v>
      </c>
      <c r="D10" s="361">
        <v>5300</v>
      </c>
      <c r="E10" s="451">
        <f>ROUND(D10*(1+'Wildberries (РРЦ)'!$D$2),0)</f>
        <v>5300</v>
      </c>
      <c r="F10" s="754">
        <v>0.51132075471698113</v>
      </c>
      <c r="G10" s="77">
        <f t="shared" si="0"/>
        <v>2590</v>
      </c>
      <c r="H10" s="104">
        <f>('КПБ (опт)'!C10*(1-'КПБ (опт)'!$D$1)*(1-'КПБ (опт)'!D10))/(IF(AND('Категория(опт)'!$B$6="с НДС"),1,IF(AND('Категория(опт)'!$B$6="без НДС"),1.2,"")))</f>
        <v>1862.2222222222222</v>
      </c>
    </row>
    <row r="11" spans="1:8" ht="16.149999999999999" customHeight="1">
      <c r="A11" s="749" t="s">
        <v>353</v>
      </c>
      <c r="B11" s="1119"/>
      <c r="C11" s="686" t="s">
        <v>359</v>
      </c>
      <c r="D11" s="695">
        <v>4600</v>
      </c>
      <c r="E11" s="598">
        <f>ROUND(D11*(1+'Wildberries (РРЦ)'!$D$2),0)</f>
        <v>4600</v>
      </c>
      <c r="F11" s="753">
        <v>0.56739130434782603</v>
      </c>
      <c r="G11" s="85">
        <f t="shared" ref="G11:G14" si="1">E11*(1-F11)</f>
        <v>1990.0000000000002</v>
      </c>
      <c r="H11" s="103">
        <f>('КПБ (опт)'!C11*(1-'КПБ (опт)'!$D$1)*(1-'КПБ (опт)'!D11))/(IF(AND('Категория(опт)'!$B$6="с НДС"),1,IF(AND('Категория(опт)'!$B$6="без НДС"),1.2,"")))</f>
        <v>1563.125</v>
      </c>
    </row>
    <row r="12" spans="1:8" ht="16.149999999999999" customHeight="1">
      <c r="A12" s="749" t="s">
        <v>353</v>
      </c>
      <c r="B12" s="1119"/>
      <c r="C12" s="686" t="s">
        <v>360</v>
      </c>
      <c r="D12" s="361">
        <v>5200</v>
      </c>
      <c r="E12" s="451">
        <f>ROUND(D12*(1+'Wildberries (РРЦ)'!$D$2),0)</f>
        <v>5200</v>
      </c>
      <c r="F12" s="753">
        <v>0.54038461538461546</v>
      </c>
      <c r="G12" s="77">
        <f t="shared" si="1"/>
        <v>2389.9999999999995</v>
      </c>
      <c r="H12" s="104">
        <f>('КПБ (опт)'!C12*(1-'КПБ (опт)'!$D$1)*(1-'КПБ (опт)'!D12))/(IF(AND('Категория(опт)'!$B$6="с НДС"),1,IF(AND('Категория(опт)'!$B$6="без НДС"),1.2,"")))</f>
        <v>1833.125</v>
      </c>
    </row>
    <row r="13" spans="1:8" ht="16.149999999999999" customHeight="1">
      <c r="A13" s="749" t="s">
        <v>353</v>
      </c>
      <c r="B13" s="1119"/>
      <c r="C13" s="686" t="s">
        <v>361</v>
      </c>
      <c r="D13" s="361">
        <v>5780</v>
      </c>
      <c r="E13" s="451">
        <f>ROUND(D13*(1+'Wildberries (РРЦ)'!$D$2),0)</f>
        <v>5780</v>
      </c>
      <c r="F13" s="753">
        <v>0.55190311418685123</v>
      </c>
      <c r="G13" s="77">
        <f t="shared" si="1"/>
        <v>2590</v>
      </c>
      <c r="H13" s="104">
        <f>('КПБ (опт)'!C13*(1-'КПБ (опт)'!$D$1)*(1-'КПБ (опт)'!D13))/(IF(AND('Категория(опт)'!$B$6="с НДС"),1,IF(AND('Категория(опт)'!$B$6="без НДС"),1.2,"")))</f>
        <v>1976.25</v>
      </c>
    </row>
    <row r="14" spans="1:8" ht="16.149999999999999" customHeight="1" thickBot="1">
      <c r="A14" s="750" t="s">
        <v>353</v>
      </c>
      <c r="B14" s="1120"/>
      <c r="C14" s="751" t="s">
        <v>362</v>
      </c>
      <c r="D14" s="362">
        <v>6100</v>
      </c>
      <c r="E14" s="561">
        <f>ROUND(D14*(1+'Wildberries (РРЦ)'!$D$2),0)</f>
        <v>6100</v>
      </c>
      <c r="F14" s="755">
        <v>0.54262295081967216</v>
      </c>
      <c r="G14" s="80">
        <f t="shared" si="1"/>
        <v>2790</v>
      </c>
      <c r="H14" s="105">
        <f>('КПБ (опт)'!C14*(1-'КПБ (опт)'!$D$1)*(1-'КПБ (опт)'!D14))/(IF(AND('Категория(опт)'!$B$6="с НДС"),1,IF(AND('Категория(опт)'!$B$6="без НДС"),1.2,"")))</f>
        <v>2105.416666666667</v>
      </c>
    </row>
    <row r="15" spans="1:8">
      <c r="A15" s="58"/>
      <c r="B15" s="58"/>
      <c r="C15" s="58"/>
      <c r="D15" s="368"/>
      <c r="E15" s="369"/>
      <c r="F15" s="88"/>
      <c r="G15" s="81"/>
      <c r="H15" s="81"/>
    </row>
    <row r="16" spans="1:8">
      <c r="A16" s="668" t="str">
        <f>Контакты!$B$10</f>
        <v>почта для приёма заказов</v>
      </c>
      <c r="B16" s="727"/>
      <c r="C16" s="697" t="str">
        <f>НАМАТРАСНИКИ!B37</f>
        <v>хххх@ххх.ru</v>
      </c>
      <c r="D16" s="368"/>
      <c r="E16" s="369"/>
      <c r="F16" s="88"/>
      <c r="G16" s="81"/>
      <c r="H16" s="81"/>
    </row>
    <row r="17" spans="1:8">
      <c r="A17" s="668" t="str">
        <f>Контакты!$B$12</f>
        <v>номер телефона службы сервиса</v>
      </c>
      <c r="B17" s="727"/>
      <c r="C17" s="697">
        <f>НАМАТРАСНИКИ!B38</f>
        <v>8800</v>
      </c>
      <c r="D17" s="368"/>
      <c r="E17" s="369"/>
      <c r="F17" s="88"/>
      <c r="G17" s="81"/>
      <c r="H17" s="81"/>
    </row>
    <row r="18" spans="1:8">
      <c r="A18" s="58"/>
      <c r="B18" s="58"/>
      <c r="C18" s="58"/>
      <c r="D18" s="368"/>
      <c r="E18" s="369"/>
      <c r="F18" s="88"/>
      <c r="G18" s="81"/>
      <c r="H18" s="81"/>
    </row>
  </sheetData>
  <mergeCells count="2">
    <mergeCell ref="A2:H2"/>
    <mergeCell ref="B4:B14"/>
  </mergeCells>
  <hyperlinks>
    <hyperlink ref="H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theme="1"/>
  </sheetPr>
  <dimension ref="A1:D18"/>
  <sheetViews>
    <sheetView view="pageBreakPreview" zoomScale="70" zoomScaleSheetLayoutView="70" workbookViewId="0">
      <selection activeCell="D4" sqref="D4:D14"/>
    </sheetView>
  </sheetViews>
  <sheetFormatPr defaultColWidth="9.140625" defaultRowHeight="15.75"/>
  <cols>
    <col min="1" max="1" width="40.5703125" style="16" customWidth="1"/>
    <col min="2" max="2" width="14.7109375" style="16" customWidth="1"/>
    <col min="3" max="3" width="18.140625" style="82" customWidth="1"/>
    <col min="4" max="4" width="20" style="82" customWidth="1"/>
    <col min="5" max="16384" width="9.140625" style="6"/>
  </cols>
  <sheetData>
    <row r="1" spans="1:4" ht="28.5" thickBot="1">
      <c r="A1" s="370" t="str">
        <f>'ЧЕХЛЫ,ОДЕЯЛА'!A1</f>
        <v>c 10.01 по 14.01.2025</v>
      </c>
      <c r="B1" s="58"/>
      <c r="C1" s="81"/>
      <c r="D1" s="55">
        <f>IF(AND('Категория(опт)'!$B$1="A+"),59%,IF(AND('Категория(опт)'!$B$1="A"),59%,IF(AND('Категория(опт)'!$B$1="B"),59%,IF(AND('Категория(опт)'!$B$1="C"),59%,IF(AND('Категория(опт)'!$B$1="D"),59%,"")))))</f>
        <v>0.59</v>
      </c>
    </row>
    <row r="2" spans="1:4" ht="29.25" customHeight="1" thickBot="1">
      <c r="A2" s="985" t="s">
        <v>349</v>
      </c>
      <c r="B2" s="986"/>
      <c r="C2" s="986"/>
      <c r="D2" s="986"/>
    </row>
    <row r="3" spans="1:4" ht="35.25" customHeight="1" thickBot="1">
      <c r="A3" s="218"/>
      <c r="B3" s="684" t="s">
        <v>36</v>
      </c>
      <c r="C3" s="546"/>
      <c r="D3" s="377" t="s">
        <v>37</v>
      </c>
    </row>
    <row r="4" spans="1:4" ht="16.149999999999999" customHeight="1">
      <c r="A4" s="685" t="s">
        <v>350</v>
      </c>
      <c r="B4" s="686" t="s">
        <v>124</v>
      </c>
      <c r="C4" s="687">
        <v>2534.6724055475847</v>
      </c>
      <c r="D4" s="691">
        <v>0.48</v>
      </c>
    </row>
    <row r="5" spans="1:4" ht="16.149999999999999" customHeight="1">
      <c r="A5" s="685" t="s">
        <v>351</v>
      </c>
      <c r="B5" s="686" t="s">
        <v>354</v>
      </c>
      <c r="C5" s="688">
        <v>9376.6937669376675</v>
      </c>
      <c r="D5" s="692">
        <v>0.34</v>
      </c>
    </row>
    <row r="6" spans="1:4" ht="16.149999999999999" customHeight="1">
      <c r="A6" s="685" t="s">
        <v>351</v>
      </c>
      <c r="B6" s="686" t="s">
        <v>355</v>
      </c>
      <c r="C6" s="688">
        <v>11183.37850045167</v>
      </c>
      <c r="D6" s="692">
        <v>0.35</v>
      </c>
    </row>
    <row r="7" spans="1:4" ht="16.149999999999999" customHeight="1">
      <c r="A7" s="685" t="s">
        <v>351</v>
      </c>
      <c r="B7" s="686" t="s">
        <v>356</v>
      </c>
      <c r="C7" s="688">
        <v>12448.057813911471</v>
      </c>
      <c r="D7" s="692">
        <v>0.33</v>
      </c>
    </row>
    <row r="8" spans="1:4" ht="16.149999999999999" customHeight="1">
      <c r="A8" s="685" t="s">
        <v>352</v>
      </c>
      <c r="B8" s="686" t="s">
        <v>357</v>
      </c>
      <c r="C8" s="689">
        <v>5403.1165311653112</v>
      </c>
      <c r="D8" s="693">
        <v>0.37</v>
      </c>
    </row>
    <row r="9" spans="1:4" ht="16.149999999999999" customHeight="1">
      <c r="A9" s="685" t="s">
        <v>352</v>
      </c>
      <c r="B9" s="686" t="s">
        <v>356</v>
      </c>
      <c r="C9" s="688">
        <v>6758.1300813008129</v>
      </c>
      <c r="D9" s="692">
        <v>0.36</v>
      </c>
    </row>
    <row r="10" spans="1:4" ht="16.149999999999999" customHeight="1" thickBot="1">
      <c r="A10" s="685" t="s">
        <v>352</v>
      </c>
      <c r="B10" s="686" t="s">
        <v>358</v>
      </c>
      <c r="C10" s="690">
        <v>7096.8834688346878</v>
      </c>
      <c r="D10" s="694">
        <v>0.36</v>
      </c>
    </row>
    <row r="11" spans="1:4" ht="16.149999999999999" customHeight="1">
      <c r="A11" s="685" t="s">
        <v>353</v>
      </c>
      <c r="B11" s="686" t="s">
        <v>359</v>
      </c>
      <c r="C11" s="687">
        <v>6249.9999999999991</v>
      </c>
      <c r="D11" s="691">
        <v>0.39</v>
      </c>
    </row>
    <row r="12" spans="1:4" ht="16.149999999999999" customHeight="1">
      <c r="A12" s="685" t="s">
        <v>353</v>
      </c>
      <c r="B12" s="686" t="s">
        <v>360</v>
      </c>
      <c r="C12" s="688">
        <v>7096.8834688346878</v>
      </c>
      <c r="D12" s="692">
        <v>0.37</v>
      </c>
    </row>
    <row r="13" spans="1:4" ht="16.149999999999999" customHeight="1">
      <c r="A13" s="685" t="s">
        <v>353</v>
      </c>
      <c r="B13" s="686" t="s">
        <v>361</v>
      </c>
      <c r="C13" s="688">
        <v>7774.3902439024387</v>
      </c>
      <c r="D13" s="692">
        <v>0.38</v>
      </c>
    </row>
    <row r="14" spans="1:4" ht="16.149999999999999" customHeight="1">
      <c r="A14" s="685" t="s">
        <v>353</v>
      </c>
      <c r="B14" s="686" t="s">
        <v>362</v>
      </c>
      <c r="C14" s="688">
        <v>8282.5203252032516</v>
      </c>
      <c r="D14" s="692">
        <v>0.38</v>
      </c>
    </row>
    <row r="15" spans="1:4">
      <c r="A15" s="58"/>
      <c r="B15" s="58"/>
      <c r="C15" s="81"/>
      <c r="D15" s="81"/>
    </row>
    <row r="16" spans="1:4">
      <c r="A16" s="668" t="str">
        <f>Контакты!$B$10</f>
        <v>почта для приёма заказов</v>
      </c>
      <c r="B16" s="58"/>
      <c r="C16" s="81"/>
      <c r="D16" s="81"/>
    </row>
    <row r="17" spans="1:4">
      <c r="A17" s="668" t="str">
        <f>Контакты!$B$12</f>
        <v>номер телефона службы сервиса</v>
      </c>
      <c r="B17" s="58"/>
      <c r="C17" s="81"/>
      <c r="D17" s="81"/>
    </row>
    <row r="18" spans="1:4">
      <c r="A18" s="58"/>
      <c r="B18" s="58"/>
      <c r="C18" s="81"/>
      <c r="D18" s="81"/>
    </row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G25"/>
  <sheetViews>
    <sheetView tabSelected="1" view="pageBreakPreview" zoomScaleSheetLayoutView="100" workbookViewId="0"/>
  </sheetViews>
  <sheetFormatPr defaultColWidth="8.85546875" defaultRowHeight="15.75"/>
  <cols>
    <col min="1" max="1" width="8.85546875" style="16"/>
    <col min="2" max="2" width="11" style="16" bestFit="1" customWidth="1"/>
    <col min="3" max="3" width="53.85546875" style="82" customWidth="1"/>
    <col min="4" max="4" width="28.5703125" style="16" customWidth="1"/>
    <col min="5" max="16384" width="8.85546875" style="16"/>
  </cols>
  <sheetData>
    <row r="1" spans="1:7" ht="18.75">
      <c r="A1" s="297"/>
      <c r="B1" s="305" t="s">
        <v>10</v>
      </c>
      <c r="C1" s="305"/>
      <c r="D1" s="297"/>
      <c r="E1" s="298"/>
      <c r="F1" s="297"/>
    </row>
    <row r="2" spans="1:7" ht="18.75">
      <c r="A2" s="299"/>
      <c r="B2" s="907" t="s">
        <v>11</v>
      </c>
      <c r="C2" s="907"/>
      <c r="D2" s="300"/>
      <c r="E2" s="297"/>
      <c r="F2" s="297"/>
    </row>
    <row r="3" spans="1:7">
      <c r="A3" s="299"/>
      <c r="B3" s="299" t="s">
        <v>12</v>
      </c>
      <c r="C3" s="301" t="s">
        <v>463</v>
      </c>
      <c r="D3" s="698" t="s">
        <v>13</v>
      </c>
      <c r="E3" s="297"/>
      <c r="F3" s="297"/>
    </row>
    <row r="4" spans="1:7">
      <c r="A4" s="297"/>
      <c r="B4" s="299" t="s">
        <v>14</v>
      </c>
      <c r="C4" s="303" t="s">
        <v>464</v>
      </c>
      <c r="D4" s="302" t="s">
        <v>13</v>
      </c>
      <c r="E4" s="297"/>
      <c r="F4" s="297"/>
    </row>
    <row r="5" spans="1:7">
      <c r="A5" s="297"/>
      <c r="B5" s="299" t="s">
        <v>461</v>
      </c>
      <c r="C5" s="303" t="s">
        <v>465</v>
      </c>
      <c r="D5" s="698" t="s">
        <v>13</v>
      </c>
      <c r="E5" s="297"/>
      <c r="F5" s="297"/>
    </row>
    <row r="6" spans="1:7">
      <c r="A6" s="297"/>
      <c r="B6" s="299" t="s">
        <v>15</v>
      </c>
      <c r="C6" s="303" t="s">
        <v>466</v>
      </c>
      <c r="D6" s="302" t="s">
        <v>13</v>
      </c>
      <c r="E6" s="297"/>
      <c r="F6" s="297"/>
    </row>
    <row r="7" spans="1:7">
      <c r="A7" s="297"/>
      <c r="B7" s="299" t="s">
        <v>16</v>
      </c>
      <c r="C7" s="303" t="s">
        <v>316</v>
      </c>
      <c r="D7" s="302" t="s">
        <v>13</v>
      </c>
      <c r="E7" s="297"/>
      <c r="F7" s="297"/>
    </row>
    <row r="8" spans="1:7">
      <c r="A8" s="297"/>
      <c r="B8" s="299" t="s">
        <v>462</v>
      </c>
      <c r="C8" s="303" t="s">
        <v>194</v>
      </c>
      <c r="D8" s="302" t="s">
        <v>13</v>
      </c>
      <c r="E8" s="297"/>
      <c r="F8" s="297"/>
    </row>
    <row r="9" spans="1:7">
      <c r="A9" s="297"/>
      <c r="B9" s="299" t="s">
        <v>17</v>
      </c>
      <c r="C9" s="303" t="s">
        <v>430</v>
      </c>
      <c r="D9" s="698" t="s">
        <v>13</v>
      </c>
      <c r="E9" s="297"/>
      <c r="F9" s="297"/>
    </row>
    <row r="10" spans="1:7">
      <c r="A10" s="297"/>
      <c r="B10" s="299" t="s">
        <v>18</v>
      </c>
      <c r="C10" s="303" t="s">
        <v>273</v>
      </c>
      <c r="D10" s="302" t="s">
        <v>13</v>
      </c>
      <c r="E10" s="297"/>
      <c r="F10" s="297"/>
    </row>
    <row r="11" spans="1:7">
      <c r="A11" s="297"/>
      <c r="B11" s="299" t="s">
        <v>19</v>
      </c>
      <c r="C11" s="303" t="s">
        <v>274</v>
      </c>
      <c r="D11" s="302" t="s">
        <v>13</v>
      </c>
      <c r="E11" s="297"/>
      <c r="F11" s="297"/>
      <c r="G11" s="58"/>
    </row>
    <row r="12" spans="1:7">
      <c r="A12" s="297"/>
      <c r="B12" s="299" t="s">
        <v>20</v>
      </c>
      <c r="C12" s="303" t="s">
        <v>275</v>
      </c>
      <c r="D12" s="302" t="s">
        <v>13</v>
      </c>
      <c r="E12" s="297"/>
      <c r="F12" s="297"/>
    </row>
    <row r="13" spans="1:7" ht="18.75">
      <c r="A13" s="299"/>
      <c r="B13" s="907" t="s">
        <v>21</v>
      </c>
      <c r="C13" s="907"/>
      <c r="D13" s="300"/>
      <c r="E13" s="297"/>
      <c r="F13" s="297"/>
    </row>
    <row r="14" spans="1:7">
      <c r="A14" s="297"/>
      <c r="B14" s="299" t="s">
        <v>22</v>
      </c>
      <c r="C14" s="303" t="s">
        <v>23</v>
      </c>
      <c r="D14" s="302" t="s">
        <v>13</v>
      </c>
      <c r="E14" s="297"/>
      <c r="F14" s="297"/>
    </row>
    <row r="15" spans="1:7">
      <c r="A15" s="297"/>
      <c r="B15" s="299" t="s">
        <v>24</v>
      </c>
      <c r="C15" s="303" t="s">
        <v>277</v>
      </c>
      <c r="D15" s="302" t="s">
        <v>13</v>
      </c>
      <c r="E15" s="297"/>
      <c r="F15" s="297"/>
    </row>
    <row r="16" spans="1:7">
      <c r="A16" s="297"/>
      <c r="B16" s="299" t="s">
        <v>25</v>
      </c>
      <c r="C16" s="303" t="s">
        <v>157</v>
      </c>
      <c r="D16" s="302" t="s">
        <v>13</v>
      </c>
      <c r="E16" s="297"/>
      <c r="F16" s="297"/>
    </row>
    <row r="17" spans="1:6">
      <c r="A17" s="297"/>
      <c r="B17" s="299" t="s">
        <v>26</v>
      </c>
      <c r="C17" s="303" t="s">
        <v>27</v>
      </c>
      <c r="D17" s="302" t="s">
        <v>13</v>
      </c>
      <c r="E17" s="297"/>
      <c r="F17" s="297"/>
    </row>
    <row r="18" spans="1:6" ht="18.75">
      <c r="A18" s="62"/>
      <c r="B18" s="908" t="s">
        <v>371</v>
      </c>
      <c r="C18" s="908"/>
      <c r="D18" s="62"/>
    </row>
    <row r="19" spans="1:6">
      <c r="A19" s="62"/>
      <c r="B19" s="299" t="s">
        <v>28</v>
      </c>
      <c r="C19" s="303" t="s">
        <v>30</v>
      </c>
      <c r="D19" s="302" t="s">
        <v>13</v>
      </c>
    </row>
    <row r="20" spans="1:6" ht="18.75">
      <c r="A20" s="62"/>
      <c r="B20" s="908" t="s">
        <v>372</v>
      </c>
      <c r="C20" s="908"/>
      <c r="D20" s="62"/>
    </row>
    <row r="21" spans="1:6">
      <c r="A21" s="62"/>
      <c r="B21" s="299" t="s">
        <v>29</v>
      </c>
      <c r="C21" s="303" t="s">
        <v>31</v>
      </c>
      <c r="D21" s="302" t="s">
        <v>13</v>
      </c>
    </row>
    <row r="22" spans="1:6">
      <c r="A22" s="62"/>
      <c r="B22" s="299" t="s">
        <v>373</v>
      </c>
      <c r="C22" s="303" t="s">
        <v>32</v>
      </c>
      <c r="D22" s="302" t="s">
        <v>13</v>
      </c>
    </row>
    <row r="23" spans="1:6">
      <c r="A23" s="62"/>
      <c r="B23" s="299" t="s">
        <v>374</v>
      </c>
      <c r="C23" s="303" t="s">
        <v>252</v>
      </c>
      <c r="D23" s="302" t="s">
        <v>13</v>
      </c>
    </row>
    <row r="24" spans="1:6">
      <c r="A24" s="62"/>
      <c r="B24" s="299" t="s">
        <v>375</v>
      </c>
      <c r="C24" s="303" t="s">
        <v>33</v>
      </c>
      <c r="D24" s="302" t="s">
        <v>13</v>
      </c>
    </row>
    <row r="25" spans="1:6">
      <c r="B25" s="299" t="s">
        <v>376</v>
      </c>
      <c r="C25" s="303" t="s">
        <v>363</v>
      </c>
      <c r="D25" s="698" t="s">
        <v>13</v>
      </c>
    </row>
  </sheetData>
  <mergeCells count="4">
    <mergeCell ref="B2:C2"/>
    <mergeCell ref="B13:C13"/>
    <mergeCell ref="B18:C18"/>
    <mergeCell ref="B20:C20"/>
  </mergeCells>
  <hyperlinks>
    <hyperlink ref="D10" location="'TERAPIA NEW'!Заголовки_для_печати" display="перейти &gt;&gt;&gt;"/>
    <hyperlink ref="D14" location="'КРОВАТИ '!Заголовки_для_печати" display="перейти &gt;&gt;&gt;"/>
    <hyperlink ref="D15" location="'Основание Askona'!A1" display="перейти &gt;&gt;&gt;"/>
    <hyperlink ref="D16" location="'Основание с ламелями'!Область_печати" display="перейти &gt;&gt;&gt;"/>
    <hyperlink ref="D17" location="'ТРТ_кровати,диван,МФ'!A1" display="перейти &gt;&gt;&gt;"/>
    <hyperlink ref="D19" location="'Малые формы'!A1" display="перейти &gt;&gt;&gt;"/>
    <hyperlink ref="D21" location="ПОДУШКИ!A1" display="перейти &gt;&gt;&gt;"/>
    <hyperlink ref="D22" location="'ЧЕХЛЫ,ОДЕЯЛА'!Область_печати" display="перейти &gt;&gt;&gt;"/>
    <hyperlink ref="D23" location="'ЧЕХЛЫ,ОДЕЯЛА'!Область_печати" display="перейти &gt;&gt;&gt;"/>
    <hyperlink ref="D24" location="НАМАТРАСНИКИ!A1" display="перейти &gt;&gt;&gt;"/>
    <hyperlink ref="D11" location="FITNESS!Область_печати" display="перейти &gt;&gt;&gt;"/>
    <hyperlink ref="D12" location="MEGATREND!A1" display="перейти &gt;&gt;&gt;"/>
    <hyperlink ref="D8" location="Halal!A1" display="перейти &gt;&gt;&gt;"/>
    <hyperlink ref="D5" location="'Supremo '!Область_печати" display="перейти &gt;&gt;&gt;"/>
    <hyperlink ref="D6" location="SOUL!Заголовки_для_печати" display="перейти &gt;&gt;&gt;"/>
    <hyperlink ref="D7" location="'Moms Love'!Заголовки_для_печати" display="перейти &gt;&gt;&gt;"/>
    <hyperlink ref="D25" location="КПБ!Область_печати" display="перейти &gt;&gt;&gt;"/>
    <hyperlink ref="D9" location="'SERIA PRO'!A1" display="перейти &gt;&gt;&gt;"/>
    <hyperlink ref="D4" location="TREND!A1" display="перейти &gt;&gt;&gt;"/>
    <hyperlink ref="D3" location="'TREND - Viking (скрутка)'!Заголовки_для_печати" display="перейти &gt;&gt;&gt;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S28"/>
  <sheetViews>
    <sheetView view="pageBreakPreview" zoomScale="70" zoomScaleSheetLayoutView="70" workbookViewId="0"/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18" customWidth="1"/>
    <col min="7" max="7" width="10" style="152" customWidth="1"/>
    <col min="8" max="8" width="18.140625" style="82" customWidth="1"/>
    <col min="9" max="9" width="18.140625" style="82" hidden="1" customWidth="1"/>
    <col min="10" max="10" width="18.140625" style="152" hidden="1" customWidth="1"/>
    <col min="11" max="11" width="20" style="82" customWidth="1"/>
    <col min="12" max="12" width="18.42578125" style="23" customWidth="1"/>
    <col min="13" max="13" width="18.42578125" style="16" customWidth="1"/>
    <col min="14" max="16384" width="9.140625" style="16"/>
  </cols>
  <sheetData>
    <row r="1" spans="1:19" ht="16.5" thickBot="1">
      <c r="A1" s="370" t="s">
        <v>451</v>
      </c>
      <c r="B1" s="58"/>
      <c r="C1" s="58"/>
      <c r="D1" s="58"/>
      <c r="G1" s="88"/>
      <c r="H1" s="81"/>
      <c r="I1" s="550">
        <f>IF(AND('Категория(опт)'!$B$1="A+"),50%,IF(AND('Категория(опт)'!$B$1="A"),50%,IF(AND('Категория(опт)'!$B$1="B"),50%,IF(AND('Категория(опт)'!$B$1="C"),50%,""))))</f>
        <v>0.5</v>
      </c>
      <c r="J1" s="759"/>
      <c r="K1" s="913" t="s">
        <v>34</v>
      </c>
      <c r="L1" s="913"/>
      <c r="M1" s="913"/>
      <c r="N1" s="914"/>
      <c r="O1" s="914"/>
      <c r="P1" s="914"/>
    </row>
    <row r="2" spans="1:19" ht="52.15" customHeight="1" thickBot="1">
      <c r="A2" s="915" t="s">
        <v>460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917"/>
    </row>
    <row r="3" spans="1:19" ht="46.9" customHeight="1" thickBot="1">
      <c r="A3" s="283" t="s">
        <v>377</v>
      </c>
      <c r="B3" s="667" t="s">
        <v>35</v>
      </c>
      <c r="C3" s="918" t="s">
        <v>36</v>
      </c>
      <c r="D3" s="919"/>
      <c r="E3" s="386" t="s">
        <v>43</v>
      </c>
      <c r="F3" s="545" t="s">
        <v>43</v>
      </c>
      <c r="G3" s="413" t="s">
        <v>44</v>
      </c>
      <c r="H3" s="376" t="s">
        <v>45</v>
      </c>
      <c r="I3" s="543"/>
      <c r="J3" s="760"/>
      <c r="K3" s="400" t="s">
        <v>37</v>
      </c>
      <c r="L3" s="586" t="s">
        <v>46</v>
      </c>
      <c r="M3" s="388" t="s">
        <v>47</v>
      </c>
    </row>
    <row r="4" spans="1:19" ht="19.899999999999999" customHeight="1">
      <c r="A4" s="923"/>
      <c r="B4" s="921" t="s">
        <v>348</v>
      </c>
      <c r="C4" s="363">
        <v>160</v>
      </c>
      <c r="D4" s="363">
        <v>80</v>
      </c>
      <c r="E4" s="729">
        <v>6056</v>
      </c>
      <c r="F4" s="672">
        <f>ROUND(E4*(1+'Wildberries (РРЦ)'!$D$2),0)</f>
        <v>6056</v>
      </c>
      <c r="G4" s="675">
        <v>0.35</v>
      </c>
      <c r="H4" s="673">
        <f t="shared" ref="H4:H6" si="0">F4*(1-G4)</f>
        <v>3936.4</v>
      </c>
      <c r="I4" s="731">
        <v>6020</v>
      </c>
      <c r="J4" s="761">
        <v>0.17</v>
      </c>
      <c r="K4" s="682">
        <f>I4*(1-$I$1)*(1-J4)/(IF(AND('Категория(опт)'!$B$6="с НДС"),1,IF(AND('Категория(опт)'!$B$6="без НДС"),1.2,"")))</f>
        <v>2498.2999999999997</v>
      </c>
      <c r="L4" s="678">
        <f t="shared" ref="L4:L6" si="1">H4-K4</f>
        <v>1438.1000000000004</v>
      </c>
      <c r="M4" s="418">
        <f t="shared" ref="M4:M6" si="2">L4/K4</f>
        <v>0.5756314293719732</v>
      </c>
    </row>
    <row r="5" spans="1:19" ht="19.899999999999999" customHeight="1">
      <c r="A5" s="923"/>
      <c r="B5" s="921"/>
      <c r="C5" s="336">
        <v>180</v>
      </c>
      <c r="D5" s="336">
        <v>80</v>
      </c>
      <c r="E5" s="729">
        <v>6684</v>
      </c>
      <c r="F5" s="180">
        <f>ROUND(E5*(1+'Wildberries (РРЦ)'!$D$2),0)</f>
        <v>6684</v>
      </c>
      <c r="G5" s="669">
        <v>0.34533999999999998</v>
      </c>
      <c r="H5" s="440">
        <f t="shared" si="0"/>
        <v>4375.7474400000001</v>
      </c>
      <c r="I5" s="732">
        <v>6767</v>
      </c>
      <c r="J5" s="762">
        <v>0.17</v>
      </c>
      <c r="K5" s="214">
        <f>I5*(1-$I$1)*(1-J5)/(IF(AND('Категория(опт)'!$B$6="с НДС"),1,IF(AND('Категория(опт)'!$B$6="без НДС"),1.2,"")))</f>
        <v>2808.3049999999998</v>
      </c>
      <c r="L5" s="451">
        <f t="shared" si="1"/>
        <v>1567.4424400000003</v>
      </c>
      <c r="M5" s="189">
        <f t="shared" si="2"/>
        <v>0.55814537238654649</v>
      </c>
    </row>
    <row r="6" spans="1:19" ht="19.899999999999999" customHeight="1" thickBot="1">
      <c r="A6" s="923"/>
      <c r="B6" s="922"/>
      <c r="C6" s="338">
        <v>190</v>
      </c>
      <c r="D6" s="338">
        <v>80</v>
      </c>
      <c r="E6" s="240">
        <v>6684</v>
      </c>
      <c r="F6" s="321">
        <f>ROUND(E6*(1+'Wildberries (РРЦ)'!$D$2),0)</f>
        <v>6684</v>
      </c>
      <c r="G6" s="670">
        <v>0.34533999999999998</v>
      </c>
      <c r="H6" s="498">
        <f t="shared" si="0"/>
        <v>4375.7474400000001</v>
      </c>
      <c r="I6" s="733">
        <v>6767</v>
      </c>
      <c r="J6" s="763">
        <v>0.17</v>
      </c>
      <c r="K6" s="215">
        <f>I6*(1-$I$1)*(1-J6)/(IF(AND('Категория(опт)'!$B$6="с НДС"),1,IF(AND('Категория(опт)'!$B$6="без НДС"),1.2,"")))</f>
        <v>2808.3049999999998</v>
      </c>
      <c r="L6" s="561">
        <f t="shared" si="1"/>
        <v>1567.4424400000003</v>
      </c>
      <c r="M6" s="191">
        <f t="shared" si="2"/>
        <v>0.55814537238654649</v>
      </c>
    </row>
    <row r="7" spans="1:19" ht="19.899999999999999" customHeight="1">
      <c r="A7" s="671" t="s">
        <v>288</v>
      </c>
      <c r="B7" s="920" t="s">
        <v>318</v>
      </c>
      <c r="C7" s="911">
        <v>200</v>
      </c>
      <c r="D7" s="429">
        <v>80</v>
      </c>
      <c r="E7" s="729">
        <v>6684</v>
      </c>
      <c r="F7" s="319">
        <f>ROUND(E7*(1+'Wildberries (РРЦ)'!$D$2),0)</f>
        <v>6684</v>
      </c>
      <c r="G7" s="553">
        <v>0.34533999999999998</v>
      </c>
      <c r="H7" s="85">
        <f>F7*(1-G7)</f>
        <v>4375.7474400000001</v>
      </c>
      <c r="I7" s="734">
        <v>6767</v>
      </c>
      <c r="J7" s="764">
        <v>0.17</v>
      </c>
      <c r="K7" s="181">
        <f>I7*(1-$I$1)*(1-J7)/(IF(AND('Категория(опт)'!$B$6="с НДС"),1,IF(AND('Категория(опт)'!$B$6="без НДС"),1.2,"")))</f>
        <v>2808.3049999999998</v>
      </c>
      <c r="L7" s="598">
        <f>H7-K7</f>
        <v>1567.4424400000003</v>
      </c>
      <c r="M7" s="188">
        <f>L7/K7</f>
        <v>0.55814537238654649</v>
      </c>
      <c r="S7" s="121"/>
    </row>
    <row r="8" spans="1:19" ht="15.75" customHeight="1">
      <c r="A8" s="671" t="s">
        <v>40</v>
      </c>
      <c r="B8" s="920"/>
      <c r="C8" s="912"/>
      <c r="D8" s="431">
        <v>90</v>
      </c>
      <c r="E8" s="224">
        <v>7370</v>
      </c>
      <c r="F8" s="180">
        <f>ROUND(E8*(1+'Wildberries (РРЦ)'!$D$2),0)</f>
        <v>7370</v>
      </c>
      <c r="G8" s="553">
        <v>0.34860999999999998</v>
      </c>
      <c r="H8" s="77">
        <f t="shared" ref="H8:H11" si="3">F8*(1-G8)</f>
        <v>4800.7443000000003</v>
      </c>
      <c r="I8" s="735">
        <v>7464</v>
      </c>
      <c r="J8" s="765">
        <v>0.17</v>
      </c>
      <c r="K8" s="214">
        <f>I8*(1-$I$1)*(1-J8)/(IF(AND('Категория(опт)'!$B$6="с НДС"),1,IF(AND('Категория(опт)'!$B$6="без НДС"),1.2,"")))</f>
        <v>3097.56</v>
      </c>
      <c r="L8" s="451">
        <f t="shared" ref="L8:L11" si="4">H8-K8</f>
        <v>1703.1843000000003</v>
      </c>
      <c r="M8" s="189">
        <f>L8/K8</f>
        <v>0.54984707318018067</v>
      </c>
      <c r="S8" s="121"/>
    </row>
    <row r="9" spans="1:19" ht="19.149999999999999" customHeight="1">
      <c r="A9" s="671" t="s">
        <v>195</v>
      </c>
      <c r="B9" s="920"/>
      <c r="C9" s="909" t="s">
        <v>395</v>
      </c>
      <c r="D9" s="431">
        <v>140</v>
      </c>
      <c r="E9" s="224">
        <v>10387</v>
      </c>
      <c r="F9" s="180">
        <f>ROUND(E9*(1+'Wildberries (РРЦ)'!$D$2),0)</f>
        <v>10387</v>
      </c>
      <c r="G9" s="553">
        <v>0.28613</v>
      </c>
      <c r="H9" s="77">
        <f t="shared" si="3"/>
        <v>7414.9676900000004</v>
      </c>
      <c r="I9" s="735">
        <v>10517</v>
      </c>
      <c r="J9" s="765">
        <v>0.17</v>
      </c>
      <c r="K9" s="214">
        <f>I9*(1-$I$1)*(1-J9)/(IF(AND('Категория(опт)'!$B$6="с НДС"),1,IF(AND('Категория(опт)'!$B$6="без НДС"),1.2,"")))</f>
        <v>4364.5549999999994</v>
      </c>
      <c r="L9" s="451">
        <f t="shared" si="4"/>
        <v>3050.412690000001</v>
      </c>
      <c r="M9" s="189">
        <f>L9/K9</f>
        <v>0.69890577389905761</v>
      </c>
      <c r="S9" s="121"/>
    </row>
    <row r="10" spans="1:19" ht="19.149999999999999" customHeight="1">
      <c r="A10" s="671" t="s">
        <v>289</v>
      </c>
      <c r="B10" s="920"/>
      <c r="C10" s="910"/>
      <c r="D10" s="635">
        <v>160</v>
      </c>
      <c r="E10" s="225">
        <v>12311</v>
      </c>
      <c r="F10" s="320">
        <f>ROUND(E10*(1+'Wildberries (РРЦ)'!$D$2),0)</f>
        <v>12311</v>
      </c>
      <c r="G10" s="676">
        <v>0.35827999999999999</v>
      </c>
      <c r="H10" s="78">
        <f t="shared" si="3"/>
        <v>7900.2149200000013</v>
      </c>
      <c r="I10" s="736">
        <v>12462</v>
      </c>
      <c r="J10" s="766">
        <v>0.17</v>
      </c>
      <c r="K10" s="255">
        <f>I10*(1-$I$1)*(1-J10)/(IF(AND('Категория(опт)'!$B$6="с НДС"),1,IF(AND('Категория(опт)'!$B$6="без НДС"),1.2,"")))</f>
        <v>5171.7299999999996</v>
      </c>
      <c r="L10" s="679">
        <f>H10-K10</f>
        <v>2728.4849200000017</v>
      </c>
      <c r="M10" s="394">
        <f t="shared" ref="M10:M11" si="5">L10/K10</f>
        <v>0.5275768301902849</v>
      </c>
      <c r="S10" s="121"/>
    </row>
    <row r="11" spans="1:19" ht="19.149999999999999" customHeight="1" thickBot="1">
      <c r="A11" s="671" t="s">
        <v>177</v>
      </c>
      <c r="B11" s="920"/>
      <c r="C11" s="910"/>
      <c r="D11" s="674">
        <v>180</v>
      </c>
      <c r="E11" s="730">
        <v>13384</v>
      </c>
      <c r="F11" s="324">
        <f>ROUND(E11*(1+'Wildberries (РРЦ)'!$D$2),0)</f>
        <v>13384</v>
      </c>
      <c r="G11" s="675">
        <v>0.31885999999999998</v>
      </c>
      <c r="H11" s="79">
        <f t="shared" si="3"/>
        <v>9116.3777600000012</v>
      </c>
      <c r="I11" s="737">
        <v>13554</v>
      </c>
      <c r="J11" s="767">
        <v>0.17</v>
      </c>
      <c r="K11" s="256">
        <f>I11*(1-$I$1)*(1-J11)/(IF(AND('Категория(опт)'!$B$6="с НДС"),1,IF(AND('Категория(опт)'!$B$6="без НДС"),1.2,"")))</f>
        <v>5624.91</v>
      </c>
      <c r="L11" s="680">
        <f t="shared" si="4"/>
        <v>3491.4677600000014</v>
      </c>
      <c r="M11" s="190">
        <f t="shared" si="5"/>
        <v>0.62071531100053179</v>
      </c>
      <c r="S11" s="121"/>
    </row>
    <row r="12" spans="1:19" ht="35.25" customHeight="1" thickBot="1">
      <c r="A12" s="218" t="s">
        <v>285</v>
      </c>
      <c r="B12" s="390" t="s">
        <v>35</v>
      </c>
      <c r="C12" s="930" t="s">
        <v>36</v>
      </c>
      <c r="D12" s="931"/>
      <c r="E12" s="547" t="s">
        <v>43</v>
      </c>
      <c r="F12" s="548" t="s">
        <v>43</v>
      </c>
      <c r="G12" s="677" t="s">
        <v>44</v>
      </c>
      <c r="H12" s="549" t="s">
        <v>45</v>
      </c>
      <c r="I12" s="461"/>
      <c r="J12" s="768"/>
      <c r="K12" s="683" t="s">
        <v>37</v>
      </c>
      <c r="L12" s="681" t="s">
        <v>46</v>
      </c>
      <c r="M12" s="646" t="s">
        <v>47</v>
      </c>
    </row>
    <row r="13" spans="1:19" ht="21.6" customHeight="1">
      <c r="A13" s="213" t="s">
        <v>199</v>
      </c>
      <c r="B13" s="924" t="s">
        <v>319</v>
      </c>
      <c r="C13" s="927" t="s">
        <v>102</v>
      </c>
      <c r="D13" s="638">
        <v>80</v>
      </c>
      <c r="E13" s="228">
        <v>20085</v>
      </c>
      <c r="F13" s="322">
        <f>ROUND(E13*(1+'Wildberries (РРЦ)'!$D$2),0)</f>
        <v>20085</v>
      </c>
      <c r="G13" s="644">
        <v>0.2</v>
      </c>
      <c r="H13" s="150">
        <f>F13*(1-G13)</f>
        <v>16068</v>
      </c>
      <c r="I13" s="738">
        <v>18904</v>
      </c>
      <c r="J13" s="769">
        <v>0.13400000000000001</v>
      </c>
      <c r="K13" s="601">
        <f>I13*(1-$I$1)*(1-J13)/(IF(AND('Категория(опт)'!$B$6="с НДС"),1,IF(AND('Категория(опт)'!$B$6="без НДС"),1.2,"")))</f>
        <v>8185.4319999999998</v>
      </c>
      <c r="L13" s="436">
        <f>H13-K13</f>
        <v>7882.5680000000002</v>
      </c>
      <c r="M13" s="194">
        <f>L13/K13</f>
        <v>0.96299963154052226</v>
      </c>
      <c r="S13" s="121"/>
    </row>
    <row r="14" spans="1:19" ht="21.6" customHeight="1">
      <c r="A14" s="286" t="s">
        <v>286</v>
      </c>
      <c r="B14" s="925"/>
      <c r="C14" s="928"/>
      <c r="D14" s="431">
        <v>90</v>
      </c>
      <c r="E14" s="224">
        <v>21761</v>
      </c>
      <c r="F14" s="180">
        <f>ROUND(E14*(1+'Wildberries (РРЦ)'!$D$2),0)</f>
        <v>21761</v>
      </c>
      <c r="G14" s="553">
        <f>G13</f>
        <v>0.2</v>
      </c>
      <c r="H14" s="77">
        <f t="shared" ref="H14:H17" si="6">F14*(1-G14)</f>
        <v>17408.8</v>
      </c>
      <c r="I14" s="735">
        <v>20479</v>
      </c>
      <c r="J14" s="770">
        <v>0.13400000000000001</v>
      </c>
      <c r="K14" s="214">
        <f>I14*(1-$I$1)*(1-J14)/(IF(AND('Категория(опт)'!$B$6="с НДС"),1,IF(AND('Категория(опт)'!$B$6="без НДС"),1.2,"")))</f>
        <v>8867.4069999999992</v>
      </c>
      <c r="L14" s="451">
        <f t="shared" ref="L14:L15" si="7">H14-K14</f>
        <v>8541.393</v>
      </c>
      <c r="M14" s="189">
        <f t="shared" ref="M14" si="8">L14/K14</f>
        <v>0.96323457353429254</v>
      </c>
      <c r="S14" s="121"/>
    </row>
    <row r="15" spans="1:19" ht="21.6" customHeight="1">
      <c r="A15" s="286" t="s">
        <v>287</v>
      </c>
      <c r="B15" s="925"/>
      <c r="C15" s="928"/>
      <c r="D15" s="431">
        <v>140</v>
      </c>
      <c r="E15" s="224">
        <v>30974</v>
      </c>
      <c r="F15" s="180">
        <f>ROUND(E15*(1+'Wildberries (РРЦ)'!$D$2),0)</f>
        <v>30974</v>
      </c>
      <c r="G15" s="553">
        <f t="shared" ref="G15:G17" si="9">G14</f>
        <v>0.2</v>
      </c>
      <c r="H15" s="77">
        <f t="shared" si="6"/>
        <v>24779.200000000001</v>
      </c>
      <c r="I15" s="735">
        <v>29150</v>
      </c>
      <c r="J15" s="770">
        <v>0.13400000000000001</v>
      </c>
      <c r="K15" s="214">
        <f>I15*(1-$I$1)*(1-J15)/(IF(AND('Категория(опт)'!$B$6="с НДС"),1,IF(AND('Категория(опт)'!$B$6="без НДС"),1.2,"")))</f>
        <v>12621.95</v>
      </c>
      <c r="L15" s="451">
        <f t="shared" si="7"/>
        <v>12157.25</v>
      </c>
      <c r="M15" s="189">
        <f>L15/K15</f>
        <v>0.96318318484861687</v>
      </c>
      <c r="S15" s="121"/>
    </row>
    <row r="16" spans="1:19" ht="21.6" customHeight="1">
      <c r="A16" s="286" t="s">
        <v>164</v>
      </c>
      <c r="B16" s="925"/>
      <c r="C16" s="928"/>
      <c r="D16" s="635">
        <v>160</v>
      </c>
      <c r="E16" s="225">
        <v>33486</v>
      </c>
      <c r="F16" s="320">
        <f>ROUND(E16*(1+'Wildberries (РРЦ)'!$D$2),0)</f>
        <v>33486</v>
      </c>
      <c r="G16" s="676">
        <f t="shared" si="9"/>
        <v>0.2</v>
      </c>
      <c r="H16" s="78">
        <f t="shared" si="6"/>
        <v>26788.800000000003</v>
      </c>
      <c r="I16" s="736">
        <v>31516</v>
      </c>
      <c r="J16" s="771">
        <v>0.13400000000000001</v>
      </c>
      <c r="K16" s="255">
        <f>I16*(1-$I$1)*(1-J16)/(IF(AND('Категория(опт)'!$B$6="с НДС"),1,IF(AND('Категория(опт)'!$B$6="без НДС"),1.2,"")))</f>
        <v>13646.428</v>
      </c>
      <c r="L16" s="679">
        <f>H16-K16</f>
        <v>13142.372000000003</v>
      </c>
      <c r="M16" s="394">
        <f t="shared" ref="M16:M17" si="10">L16/K16</f>
        <v>0.96306315469513359</v>
      </c>
      <c r="S16" s="121"/>
    </row>
    <row r="17" spans="1:19" ht="21.6" customHeight="1" thickBot="1">
      <c r="A17" s="212" t="s">
        <v>225</v>
      </c>
      <c r="B17" s="926"/>
      <c r="C17" s="929"/>
      <c r="D17" s="636">
        <v>180</v>
      </c>
      <c r="E17" s="226">
        <v>37675</v>
      </c>
      <c r="F17" s="321">
        <f>ROUND(E17*(1+'Wildberries (РРЦ)'!$D$2),0)</f>
        <v>37675</v>
      </c>
      <c r="G17" s="553">
        <f t="shared" si="9"/>
        <v>0.2</v>
      </c>
      <c r="H17" s="80">
        <f t="shared" si="6"/>
        <v>30140</v>
      </c>
      <c r="I17" s="739">
        <v>35456</v>
      </c>
      <c r="J17" s="772">
        <v>0.13400000000000001</v>
      </c>
      <c r="K17" s="215">
        <f>I17*(1-$I$1)*(1-J17)/(IF(AND('Категория(опт)'!$B$6="с НДС"),1,IF(AND('Категория(опт)'!$B$6="без НДС"),1.2,"")))</f>
        <v>15352.448</v>
      </c>
      <c r="L17" s="561">
        <f t="shared" ref="L17" si="11">H17-K17</f>
        <v>14787.552</v>
      </c>
      <c r="M17" s="191">
        <f t="shared" si="10"/>
        <v>0.9632048257059721</v>
      </c>
      <c r="S17" s="121"/>
    </row>
    <row r="18" spans="1:19" ht="45.6" customHeight="1" thickBot="1">
      <c r="A18" s="283" t="s">
        <v>322</v>
      </c>
      <c r="B18" s="372" t="s">
        <v>35</v>
      </c>
      <c r="C18" s="918" t="s">
        <v>36</v>
      </c>
      <c r="D18" s="919"/>
      <c r="E18" s="386" t="s">
        <v>43</v>
      </c>
      <c r="F18" s="545" t="s">
        <v>43</v>
      </c>
      <c r="G18" s="413" t="s">
        <v>44</v>
      </c>
      <c r="H18" s="376" t="s">
        <v>45</v>
      </c>
      <c r="I18" s="543"/>
      <c r="J18" s="760"/>
      <c r="K18" s="400" t="s">
        <v>37</v>
      </c>
      <c r="L18" s="586" t="s">
        <v>46</v>
      </c>
      <c r="M18" s="388" t="s">
        <v>47</v>
      </c>
      <c r="N18" s="746"/>
    </row>
    <row r="19" spans="1:19" ht="22.15" customHeight="1">
      <c r="A19" s="213" t="s">
        <v>199</v>
      </c>
      <c r="B19" s="924" t="s">
        <v>319</v>
      </c>
      <c r="C19" s="927" t="s">
        <v>102</v>
      </c>
      <c r="D19" s="638">
        <v>80</v>
      </c>
      <c r="E19" s="228">
        <v>20085</v>
      </c>
      <c r="F19" s="322">
        <f>ROUND(E19*(1+'Wildberries (РРЦ)'!$D$2),0)</f>
        <v>20085</v>
      </c>
      <c r="G19" s="644">
        <v>0.2</v>
      </c>
      <c r="H19" s="150">
        <f>F19*(1-G19)</f>
        <v>16068</v>
      </c>
      <c r="I19" s="738">
        <v>18904</v>
      </c>
      <c r="J19" s="769">
        <v>0.13400000000000001</v>
      </c>
      <c r="K19" s="601">
        <f>I19*(1-$I$1)*(1-J19)/(IF(AND('Категория(опт)'!$B$6="с НДС"),1,IF(AND('Категория(опт)'!$B$6="без НДС"),1.2,"")))</f>
        <v>8185.4319999999998</v>
      </c>
      <c r="L19" s="436">
        <f>H19-K19</f>
        <v>7882.5680000000002</v>
      </c>
      <c r="M19" s="194">
        <f>L19/K19</f>
        <v>0.96299963154052226</v>
      </c>
      <c r="S19" s="121"/>
    </row>
    <row r="20" spans="1:19" ht="22.15" customHeight="1">
      <c r="A20" s="286" t="s">
        <v>286</v>
      </c>
      <c r="B20" s="925"/>
      <c r="C20" s="928"/>
      <c r="D20" s="431">
        <v>90</v>
      </c>
      <c r="E20" s="224">
        <v>21761</v>
      </c>
      <c r="F20" s="180">
        <f>ROUND(E20*(1+'Wildberries (РРЦ)'!$D$2),0)</f>
        <v>21761</v>
      </c>
      <c r="G20" s="553">
        <f>G19</f>
        <v>0.2</v>
      </c>
      <c r="H20" s="77">
        <f t="shared" ref="H20:H23" si="12">F20*(1-G20)</f>
        <v>17408.8</v>
      </c>
      <c r="I20" s="735">
        <v>20479</v>
      </c>
      <c r="J20" s="770">
        <v>0.13400000000000001</v>
      </c>
      <c r="K20" s="214">
        <f>I20*(1-$I$1)*(1-J20)/(IF(AND('Категория(опт)'!$B$6="с НДС"),1,IF(AND('Категория(опт)'!$B$6="без НДС"),1.2,"")))</f>
        <v>8867.4069999999992</v>
      </c>
      <c r="L20" s="451">
        <f t="shared" ref="L20:L21" si="13">H20-K20</f>
        <v>8541.393</v>
      </c>
      <c r="M20" s="189">
        <f t="shared" ref="M20" si="14">L20/K20</f>
        <v>0.96323457353429254</v>
      </c>
      <c r="S20" s="121"/>
    </row>
    <row r="21" spans="1:19" ht="22.15" customHeight="1">
      <c r="A21" s="286" t="s">
        <v>287</v>
      </c>
      <c r="B21" s="925"/>
      <c r="C21" s="928"/>
      <c r="D21" s="431">
        <v>140</v>
      </c>
      <c r="E21" s="224">
        <v>30974</v>
      </c>
      <c r="F21" s="180">
        <f>ROUND(E21*(1+'Wildberries (РРЦ)'!$D$2),0)</f>
        <v>30974</v>
      </c>
      <c r="G21" s="553">
        <f t="shared" ref="G21:G23" si="15">G20</f>
        <v>0.2</v>
      </c>
      <c r="H21" s="77">
        <f t="shared" si="12"/>
        <v>24779.200000000001</v>
      </c>
      <c r="I21" s="735">
        <v>29150</v>
      </c>
      <c r="J21" s="770">
        <v>0.13400000000000001</v>
      </c>
      <c r="K21" s="214">
        <f>I21*(1-$I$1)*(1-J21)/(IF(AND('Категория(опт)'!$B$6="с НДС"),1,IF(AND('Категория(опт)'!$B$6="без НДС"),1.2,"")))</f>
        <v>12621.95</v>
      </c>
      <c r="L21" s="451">
        <f t="shared" si="13"/>
        <v>12157.25</v>
      </c>
      <c r="M21" s="189">
        <f>L21/K21</f>
        <v>0.96318318484861687</v>
      </c>
      <c r="S21" s="121"/>
    </row>
    <row r="22" spans="1:19" ht="22.15" customHeight="1">
      <c r="A22" s="286" t="s">
        <v>95</v>
      </c>
      <c r="B22" s="925"/>
      <c r="C22" s="928"/>
      <c r="D22" s="635">
        <v>160</v>
      </c>
      <c r="E22" s="225">
        <v>33486</v>
      </c>
      <c r="F22" s="320">
        <f>ROUND(E22*(1+'Wildberries (РРЦ)'!$D$2),0)</f>
        <v>33486</v>
      </c>
      <c r="G22" s="676">
        <f t="shared" si="15"/>
        <v>0.2</v>
      </c>
      <c r="H22" s="78">
        <f t="shared" si="12"/>
        <v>26788.800000000003</v>
      </c>
      <c r="I22" s="736">
        <v>31516</v>
      </c>
      <c r="J22" s="771">
        <v>0.13400000000000001</v>
      </c>
      <c r="K22" s="255">
        <f>I22*(1-$I$1)*(1-J22)/(IF(AND('Категория(опт)'!$B$6="с НДС"),1,IF(AND('Категория(опт)'!$B$6="без НДС"),1.2,"")))</f>
        <v>13646.428</v>
      </c>
      <c r="L22" s="679">
        <f>H22-K22</f>
        <v>13142.372000000003</v>
      </c>
      <c r="M22" s="394">
        <f t="shared" ref="M22:M23" si="16">L22/K22</f>
        <v>0.96306315469513359</v>
      </c>
      <c r="S22" s="121"/>
    </row>
    <row r="23" spans="1:19" ht="22.15" customHeight="1" thickBot="1">
      <c r="A23" s="212" t="s">
        <v>225</v>
      </c>
      <c r="B23" s="926"/>
      <c r="C23" s="929"/>
      <c r="D23" s="636">
        <v>180</v>
      </c>
      <c r="E23" s="226">
        <v>37675</v>
      </c>
      <c r="F23" s="321">
        <f>ROUND(E23*(1+'Wildberries (РРЦ)'!$D$2),0)</f>
        <v>37675</v>
      </c>
      <c r="G23" s="645">
        <f t="shared" si="15"/>
        <v>0.2</v>
      </c>
      <c r="H23" s="80">
        <f t="shared" si="12"/>
        <v>30140</v>
      </c>
      <c r="I23" s="739">
        <v>35456</v>
      </c>
      <c r="J23" s="772">
        <v>0.13400000000000001</v>
      </c>
      <c r="K23" s="215">
        <f>I23*(1-$I$1)*(1-J23)/(IF(AND('Категория(опт)'!$B$6="с НДС"),1,IF(AND('Категория(опт)'!$B$6="без НДС"),1.2,"")))</f>
        <v>15352.448</v>
      </c>
      <c r="L23" s="561">
        <f t="shared" ref="L23" si="17">H23-K23</f>
        <v>14787.552</v>
      </c>
      <c r="M23" s="191">
        <f t="shared" si="16"/>
        <v>0.9632048257059721</v>
      </c>
      <c r="S23" s="121"/>
    </row>
    <row r="24" spans="1:19">
      <c r="A24" s="58"/>
      <c r="B24" s="58"/>
      <c r="C24" s="58"/>
      <c r="D24" s="58"/>
      <c r="G24" s="88"/>
      <c r="H24" s="81"/>
      <c r="I24" s="81"/>
      <c r="J24" s="88"/>
      <c r="K24" s="81"/>
      <c r="L24" s="68"/>
      <c r="M24" s="58"/>
    </row>
    <row r="25" spans="1:19">
      <c r="A25" s="304" t="str">
        <f>Контакты!$B$10</f>
        <v>почта для приёма заказов</v>
      </c>
      <c r="B25" s="123" t="str">
        <f>Контакты!$C$10</f>
        <v>хххх@ххх.ru</v>
      </c>
      <c r="C25" s="62"/>
      <c r="D25" s="62"/>
      <c r="E25" s="207"/>
      <c r="F25" s="323"/>
      <c r="G25" s="131"/>
      <c r="H25" s="86"/>
      <c r="I25" s="86"/>
      <c r="J25" s="131"/>
      <c r="K25" s="86"/>
      <c r="L25" s="69"/>
      <c r="M25" s="62"/>
    </row>
    <row r="26" spans="1:19">
      <c r="A26" s="304" t="str">
        <f>Контакты!$B$12</f>
        <v>номер телефона службы сервиса</v>
      </c>
      <c r="B26" s="123">
        <f>Контакты!$C$12</f>
        <v>8800</v>
      </c>
      <c r="C26" s="62"/>
      <c r="D26" s="62"/>
      <c r="E26" s="207"/>
      <c r="F26" s="323"/>
      <c r="G26" s="131"/>
      <c r="H26" s="86"/>
      <c r="I26" s="86"/>
      <c r="J26" s="131"/>
      <c r="K26" s="86"/>
      <c r="L26" s="69"/>
      <c r="M26" s="62"/>
    </row>
    <row r="27" spans="1:19">
      <c r="A27" s="62"/>
      <c r="B27" s="62"/>
      <c r="C27" s="62"/>
      <c r="D27" s="62"/>
      <c r="E27" s="207"/>
      <c r="F27" s="323"/>
      <c r="G27" s="131"/>
      <c r="H27" s="86"/>
      <c r="I27" s="86"/>
      <c r="J27" s="131"/>
      <c r="K27" s="86"/>
      <c r="L27" s="69"/>
      <c r="M27" s="62"/>
    </row>
    <row r="28" spans="1:19">
      <c r="A28" s="61"/>
      <c r="B28" s="61"/>
      <c r="C28" s="61"/>
      <c r="D28" s="61"/>
      <c r="E28" s="207"/>
      <c r="F28" s="323"/>
      <c r="G28" s="151"/>
      <c r="H28" s="89"/>
      <c r="I28" s="89"/>
      <c r="J28" s="151"/>
      <c r="K28" s="89"/>
      <c r="L28" s="64"/>
      <c r="M28" s="61"/>
    </row>
  </sheetData>
  <mergeCells count="15">
    <mergeCell ref="C18:D18"/>
    <mergeCell ref="B19:B23"/>
    <mergeCell ref="C19:C23"/>
    <mergeCell ref="C12:D12"/>
    <mergeCell ref="B13:B17"/>
    <mergeCell ref="C13:C17"/>
    <mergeCell ref="C9:C11"/>
    <mergeCell ref="C7:C8"/>
    <mergeCell ref="K1:M1"/>
    <mergeCell ref="N1:P1"/>
    <mergeCell ref="A2:M2"/>
    <mergeCell ref="C3:D3"/>
    <mergeCell ref="B7:B11"/>
    <mergeCell ref="B4:B6"/>
    <mergeCell ref="A4:A6"/>
  </mergeCells>
  <hyperlinks>
    <hyperlink ref="K1:M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43" orientation="portrait" r:id="rId1"/>
  <rowBreaks count="1" manualBreakCount="1">
    <brk id="27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9CCFF"/>
    <pageSetUpPr fitToPage="1"/>
  </sheetPr>
  <dimension ref="A1:P30"/>
  <sheetViews>
    <sheetView view="pageBreakPreview" topLeftCell="A3" zoomScale="70" zoomScaleSheetLayoutView="70" workbookViewId="0">
      <selection activeCell="J3" sqref="J3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18" customWidth="1"/>
    <col min="7" max="7" width="10" style="152" customWidth="1"/>
    <col min="8" max="8" width="19.140625" style="82" customWidth="1"/>
    <col min="9" max="9" width="18.140625" style="82" hidden="1" customWidth="1"/>
    <col min="10" max="10" width="18.140625" style="82" customWidth="1"/>
    <col min="11" max="16384" width="9.140625" style="16"/>
  </cols>
  <sheetData>
    <row r="1" spans="1:16" ht="16.5" thickBot="1">
      <c r="A1" s="370" t="s">
        <v>471</v>
      </c>
      <c r="B1" s="58"/>
      <c r="C1" s="58"/>
      <c r="D1" s="58"/>
      <c r="G1" s="88"/>
      <c r="H1" s="81"/>
      <c r="I1" s="550">
        <f>IF(AND('Категория(опт)'!$B$1="A+"),50%,IF(AND('Категория(опт)'!$B$1="A"),50%,IF(AND('Категория(опт)'!$B$1="B"),50%,IF(AND('Категория(опт)'!$B$1="C"),50%,""))))</f>
        <v>0.5</v>
      </c>
      <c r="J1" s="903" t="s">
        <v>34</v>
      </c>
      <c r="K1" s="914"/>
      <c r="L1" s="914"/>
      <c r="M1" s="914"/>
    </row>
    <row r="2" spans="1:16" ht="52.15" customHeight="1" thickBot="1">
      <c r="A2" s="934" t="s">
        <v>459</v>
      </c>
      <c r="B2" s="935"/>
      <c r="C2" s="935"/>
      <c r="D2" s="935"/>
      <c r="E2" s="935"/>
      <c r="F2" s="935"/>
      <c r="G2" s="935"/>
      <c r="H2" s="935"/>
      <c r="I2" s="935"/>
      <c r="J2" s="1121"/>
    </row>
    <row r="3" spans="1:16" ht="46.9" customHeight="1" thickBot="1">
      <c r="A3" s="218" t="s">
        <v>452</v>
      </c>
      <c r="B3" s="838" t="s">
        <v>35</v>
      </c>
      <c r="C3" s="930" t="s">
        <v>36</v>
      </c>
      <c r="D3" s="931"/>
      <c r="E3" s="547" t="s">
        <v>43</v>
      </c>
      <c r="F3" s="548" t="s">
        <v>43</v>
      </c>
      <c r="G3" s="677" t="s">
        <v>44</v>
      </c>
      <c r="H3" s="549" t="s">
        <v>45</v>
      </c>
      <c r="I3" s="461"/>
      <c r="J3" s="400" t="s">
        <v>37</v>
      </c>
    </row>
    <row r="4" spans="1:16" ht="19.899999999999999" customHeight="1">
      <c r="A4" s="213"/>
      <c r="B4" s="849"/>
      <c r="C4" s="389">
        <v>160</v>
      </c>
      <c r="D4" s="638">
        <v>80</v>
      </c>
      <c r="E4" s="228">
        <v>4919</v>
      </c>
      <c r="F4" s="322">
        <f>ROUND(E4*(1+'Wildberries (РРЦ)'!$D$2),0)</f>
        <v>4919</v>
      </c>
      <c r="G4" s="644">
        <v>0.2</v>
      </c>
      <c r="H4" s="150">
        <f>F4*(1-G4)</f>
        <v>3935.2000000000003</v>
      </c>
      <c r="I4" s="738">
        <v>4996</v>
      </c>
      <c r="J4" s="1125">
        <v>2810.25</v>
      </c>
      <c r="P4" s="121"/>
    </row>
    <row r="5" spans="1:16" ht="21" customHeight="1">
      <c r="A5" s="839"/>
      <c r="B5" s="840"/>
      <c r="C5" s="336">
        <v>180</v>
      </c>
      <c r="D5" s="431">
        <v>80</v>
      </c>
      <c r="E5" s="850">
        <v>5469</v>
      </c>
      <c r="F5" s="180">
        <f>ROUND(E5*(1+'Wildberries (РРЦ)'!$D$2),0)</f>
        <v>5469</v>
      </c>
      <c r="G5" s="669">
        <v>0.2</v>
      </c>
      <c r="H5" s="77">
        <f t="shared" ref="H5" si="0">F5*(1-G5)</f>
        <v>4375.2</v>
      </c>
      <c r="I5" s="735">
        <v>5616</v>
      </c>
      <c r="J5" s="1122">
        <v>3159</v>
      </c>
      <c r="P5" s="121"/>
    </row>
    <row r="6" spans="1:16" ht="19.899999999999999" customHeight="1">
      <c r="A6" s="839" t="s">
        <v>288</v>
      </c>
      <c r="B6" s="920" t="s">
        <v>453</v>
      </c>
      <c r="C6" s="910" t="s">
        <v>469</v>
      </c>
      <c r="D6" s="429">
        <v>80</v>
      </c>
      <c r="E6" s="729">
        <v>5469</v>
      </c>
      <c r="F6" s="319">
        <f>ROUND(E6*(1+'Wildberries (РРЦ)'!$D$2),0)</f>
        <v>5469</v>
      </c>
      <c r="G6" s="553">
        <v>0.2</v>
      </c>
      <c r="H6" s="85">
        <f>F6*(1-G6)</f>
        <v>4375.2</v>
      </c>
      <c r="I6" s="734">
        <v>5616</v>
      </c>
      <c r="J6" s="1122">
        <v>3159</v>
      </c>
      <c r="P6" s="121"/>
    </row>
    <row r="7" spans="1:16" ht="15.75" customHeight="1">
      <c r="A7" s="839" t="s">
        <v>40</v>
      </c>
      <c r="B7" s="920"/>
      <c r="C7" s="910"/>
      <c r="D7" s="431">
        <v>90</v>
      </c>
      <c r="E7" s="224">
        <v>6001</v>
      </c>
      <c r="F7" s="180">
        <f>ROUND(E7*(1+'Wildberries (РРЦ)'!$D$2),0)</f>
        <v>6001</v>
      </c>
      <c r="G7" s="553">
        <v>0.2</v>
      </c>
      <c r="H7" s="77">
        <f t="shared" ref="H7:H11" si="1">F7*(1-G7)</f>
        <v>4800.8</v>
      </c>
      <c r="I7" s="735">
        <v>6195</v>
      </c>
      <c r="J7" s="1122">
        <v>3484.6875</v>
      </c>
      <c r="P7" s="121"/>
    </row>
    <row r="8" spans="1:16" ht="15.75" customHeight="1">
      <c r="A8" s="839" t="s">
        <v>195</v>
      </c>
      <c r="B8" s="920"/>
      <c r="C8" s="910"/>
      <c r="D8" s="431">
        <v>120</v>
      </c>
      <c r="E8" s="224">
        <v>8006</v>
      </c>
      <c r="F8" s="180">
        <f>ROUND(E8*(1+'Wildberries (РРЦ)'!$D$2),0)</f>
        <v>8006</v>
      </c>
      <c r="G8" s="553">
        <v>0.2</v>
      </c>
      <c r="H8" s="77">
        <f t="shared" ref="H8" si="2">F8*(1-G8)</f>
        <v>6404.8</v>
      </c>
      <c r="I8" s="735">
        <v>8190</v>
      </c>
      <c r="J8" s="1122">
        <v>4606.875</v>
      </c>
      <c r="P8" s="121"/>
    </row>
    <row r="9" spans="1:16" ht="19.149999999999999" customHeight="1">
      <c r="A9" s="839" t="s">
        <v>289</v>
      </c>
      <c r="B9" s="920"/>
      <c r="C9" s="910"/>
      <c r="D9" s="431">
        <v>140</v>
      </c>
      <c r="E9" s="224">
        <v>9268</v>
      </c>
      <c r="F9" s="180">
        <f>ROUND(E9*(1+'Wildberries (РРЦ)'!$D$2),0)</f>
        <v>9268</v>
      </c>
      <c r="G9" s="553">
        <v>0.2</v>
      </c>
      <c r="H9" s="77">
        <f t="shared" si="1"/>
        <v>7414.4000000000005</v>
      </c>
      <c r="I9" s="735">
        <v>8729</v>
      </c>
      <c r="J9" s="1122">
        <v>4910.0625</v>
      </c>
      <c r="P9" s="121"/>
    </row>
    <row r="10" spans="1:16" ht="19.149999999999999" customHeight="1">
      <c r="A10" s="839" t="s">
        <v>177</v>
      </c>
      <c r="B10" s="920"/>
      <c r="C10" s="910"/>
      <c r="D10" s="635">
        <v>160</v>
      </c>
      <c r="E10" s="225">
        <v>9875</v>
      </c>
      <c r="F10" s="320">
        <f>ROUND(E10*(1+'Wildberries (РРЦ)'!$D$2),0)</f>
        <v>9875</v>
      </c>
      <c r="G10" s="676">
        <v>0.2</v>
      </c>
      <c r="H10" s="78">
        <f t="shared" si="1"/>
        <v>7900</v>
      </c>
      <c r="I10" s="736">
        <v>10344</v>
      </c>
      <c r="J10" s="1123">
        <v>5818.5</v>
      </c>
      <c r="P10" s="121"/>
    </row>
    <row r="11" spans="1:16" ht="19.149999999999999" customHeight="1" thickBot="1">
      <c r="A11" s="795"/>
      <c r="B11" s="932"/>
      <c r="C11" s="933"/>
      <c r="D11" s="636">
        <v>180</v>
      </c>
      <c r="E11" s="226">
        <v>11396</v>
      </c>
      <c r="F11" s="321">
        <f>ROUND(E11*(1+'Wildberries (РРЦ)'!$D$2),0)</f>
        <v>11396</v>
      </c>
      <c r="G11" s="645">
        <v>0.2</v>
      </c>
      <c r="H11" s="80">
        <f t="shared" si="1"/>
        <v>9116.8000000000011</v>
      </c>
      <c r="I11" s="739">
        <v>11250</v>
      </c>
      <c r="J11" s="1122">
        <v>6328.125</v>
      </c>
      <c r="P11" s="121"/>
    </row>
    <row r="12" spans="1:16" ht="46.9" customHeight="1" thickBot="1">
      <c r="A12" s="841" t="s">
        <v>454</v>
      </c>
      <c r="B12" s="842" t="s">
        <v>35</v>
      </c>
      <c r="C12" s="936" t="s">
        <v>36</v>
      </c>
      <c r="D12" s="937"/>
      <c r="E12" s="843" t="s">
        <v>43</v>
      </c>
      <c r="F12" s="844" t="s">
        <v>43</v>
      </c>
      <c r="G12" s="845" t="s">
        <v>44</v>
      </c>
      <c r="H12" s="846" t="s">
        <v>45</v>
      </c>
      <c r="I12" s="847"/>
      <c r="J12" s="400" t="s">
        <v>37</v>
      </c>
    </row>
    <row r="13" spans="1:16" ht="19.899999999999999" customHeight="1">
      <c r="A13" s="213" t="s">
        <v>455</v>
      </c>
      <c r="B13" s="920" t="s">
        <v>467</v>
      </c>
      <c r="C13" s="911" t="s">
        <v>469</v>
      </c>
      <c r="D13" s="429">
        <v>80</v>
      </c>
      <c r="E13" s="228">
        <v>14621</v>
      </c>
      <c r="F13" s="322">
        <f>ROUND(E13*(1+'Wildberries (РРЦ)'!$D$2),0)</f>
        <v>14621</v>
      </c>
      <c r="G13" s="644">
        <v>0.2</v>
      </c>
      <c r="H13" s="150">
        <f>F13*(1-G13)</f>
        <v>11696.800000000001</v>
      </c>
      <c r="I13" s="738">
        <v>14179</v>
      </c>
      <c r="J13" s="1125">
        <v>7975.6875</v>
      </c>
      <c r="P13" s="121"/>
    </row>
    <row r="14" spans="1:16" ht="15.75" customHeight="1">
      <c r="A14" s="797" t="s">
        <v>40</v>
      </c>
      <c r="B14" s="920"/>
      <c r="C14" s="910"/>
      <c r="D14" s="431">
        <v>90</v>
      </c>
      <c r="E14" s="224">
        <v>16289</v>
      </c>
      <c r="F14" s="180">
        <f>ROUND(E14*(1+'Wildberries (РРЦ)'!$D$2),0)</f>
        <v>16289</v>
      </c>
      <c r="G14" s="553">
        <v>0.2</v>
      </c>
      <c r="H14" s="77">
        <f t="shared" ref="H14:H18" si="3">F14*(1-G14)</f>
        <v>13031.2</v>
      </c>
      <c r="I14" s="735">
        <v>15798</v>
      </c>
      <c r="J14" s="1122">
        <v>8886.375</v>
      </c>
      <c r="P14" s="121"/>
    </row>
    <row r="15" spans="1:16" ht="15.75" customHeight="1">
      <c r="A15" s="797" t="s">
        <v>456</v>
      </c>
      <c r="B15" s="920"/>
      <c r="C15" s="910"/>
      <c r="D15" s="431">
        <v>120</v>
      </c>
      <c r="E15" s="224">
        <v>21145</v>
      </c>
      <c r="F15" s="180">
        <f>ROUND(E15*(1+'Wildberries (РРЦ)'!$D$2),0)</f>
        <v>21145</v>
      </c>
      <c r="G15" s="553">
        <v>0.2</v>
      </c>
      <c r="H15" s="77">
        <f t="shared" si="3"/>
        <v>16916</v>
      </c>
      <c r="I15" s="735">
        <v>20504</v>
      </c>
      <c r="J15" s="1122">
        <v>11533.5</v>
      </c>
      <c r="P15" s="121"/>
    </row>
    <row r="16" spans="1:16" ht="19.149999999999999" customHeight="1">
      <c r="A16" s="797" t="s">
        <v>457</v>
      </c>
      <c r="B16" s="920"/>
      <c r="C16" s="910"/>
      <c r="D16" s="431">
        <v>140</v>
      </c>
      <c r="E16" s="224">
        <v>24741</v>
      </c>
      <c r="F16" s="180">
        <f>ROUND(E16*(1+'Wildberries (РРЦ)'!$D$2),0)</f>
        <v>24741</v>
      </c>
      <c r="G16" s="553">
        <v>0.2</v>
      </c>
      <c r="H16" s="77">
        <f t="shared" si="3"/>
        <v>19792.800000000003</v>
      </c>
      <c r="I16" s="735">
        <v>23997</v>
      </c>
      <c r="J16" s="1122">
        <v>13498.3125</v>
      </c>
      <c r="P16" s="121"/>
    </row>
    <row r="17" spans="1:16" ht="19.149999999999999" customHeight="1">
      <c r="A17" s="797" t="s">
        <v>225</v>
      </c>
      <c r="B17" s="920"/>
      <c r="C17" s="910"/>
      <c r="D17" s="635">
        <v>160</v>
      </c>
      <c r="E17" s="225">
        <v>28075</v>
      </c>
      <c r="F17" s="320">
        <f>ROUND(E17*(1+'Wildberries (РРЦ)'!$D$2),0)</f>
        <v>28075</v>
      </c>
      <c r="G17" s="676">
        <v>0.2</v>
      </c>
      <c r="H17" s="78">
        <f t="shared" si="3"/>
        <v>22460</v>
      </c>
      <c r="I17" s="736">
        <v>27218</v>
      </c>
      <c r="J17" s="1123">
        <v>15310.125</v>
      </c>
      <c r="P17" s="121"/>
    </row>
    <row r="18" spans="1:16" ht="19.149999999999999" customHeight="1" thickBot="1">
      <c r="A18" s="795"/>
      <c r="B18" s="932"/>
      <c r="C18" s="933"/>
      <c r="D18" s="636">
        <v>180</v>
      </c>
      <c r="E18" s="226">
        <v>31474</v>
      </c>
      <c r="F18" s="321">
        <f>ROUND(E18*(1+'Wildberries (РРЦ)'!$D$2),0)</f>
        <v>31474</v>
      </c>
      <c r="G18" s="645">
        <v>0.2</v>
      </c>
      <c r="H18" s="80">
        <f t="shared" si="3"/>
        <v>25179.200000000001</v>
      </c>
      <c r="I18" s="739">
        <v>30526</v>
      </c>
      <c r="J18" s="1122">
        <v>17170.875</v>
      </c>
      <c r="P18" s="121"/>
    </row>
    <row r="19" spans="1:16" ht="46.9" customHeight="1" thickBot="1">
      <c r="A19" s="283" t="s">
        <v>458</v>
      </c>
      <c r="B19" s="796" t="s">
        <v>35</v>
      </c>
      <c r="C19" s="918" t="s">
        <v>36</v>
      </c>
      <c r="D19" s="919"/>
      <c r="E19" s="386" t="s">
        <v>43</v>
      </c>
      <c r="F19" s="545" t="s">
        <v>43</v>
      </c>
      <c r="G19" s="413" t="s">
        <v>44</v>
      </c>
      <c r="H19" s="376" t="s">
        <v>45</v>
      </c>
      <c r="I19" s="543"/>
      <c r="J19" s="400" t="s">
        <v>37</v>
      </c>
    </row>
    <row r="20" spans="1:16" ht="20.45" customHeight="1">
      <c r="A20" s="213" t="s">
        <v>199</v>
      </c>
      <c r="B20" s="920" t="s">
        <v>468</v>
      </c>
      <c r="C20" s="911" t="s">
        <v>469</v>
      </c>
      <c r="D20" s="429">
        <v>80</v>
      </c>
      <c r="E20" s="228">
        <v>20085</v>
      </c>
      <c r="F20" s="322">
        <f>ROUND(E20*(1+'Wildberries (РРЦ)'!$D$2),0)</f>
        <v>20085</v>
      </c>
      <c r="G20" s="644">
        <v>0.2</v>
      </c>
      <c r="H20" s="150">
        <f>F20*(1-G20)</f>
        <v>16068</v>
      </c>
      <c r="I20" s="738">
        <v>16371</v>
      </c>
      <c r="J20" s="1125">
        <v>9208.6875</v>
      </c>
      <c r="P20" s="121"/>
    </row>
    <row r="21" spans="1:16" ht="20.45" customHeight="1">
      <c r="A21" s="797" t="s">
        <v>286</v>
      </c>
      <c r="B21" s="920"/>
      <c r="C21" s="910"/>
      <c r="D21" s="431">
        <v>90</v>
      </c>
      <c r="E21" s="224">
        <v>21761</v>
      </c>
      <c r="F21" s="180">
        <f>ROUND(E21*(1+'Wildberries (РРЦ)'!$D$2),0)</f>
        <v>21761</v>
      </c>
      <c r="G21" s="553">
        <v>0.2</v>
      </c>
      <c r="H21" s="77">
        <f t="shared" ref="H21:H25" si="4">F21*(1-G21)</f>
        <v>17408.8</v>
      </c>
      <c r="I21" s="735">
        <v>17735</v>
      </c>
      <c r="J21" s="1122">
        <v>9975.9375</v>
      </c>
      <c r="P21" s="121"/>
    </row>
    <row r="22" spans="1:16" ht="20.45" customHeight="1">
      <c r="A22" s="797" t="s">
        <v>287</v>
      </c>
      <c r="B22" s="920"/>
      <c r="C22" s="910"/>
      <c r="D22" s="431">
        <v>120</v>
      </c>
      <c r="E22" s="224">
        <v>27825</v>
      </c>
      <c r="F22" s="180">
        <f>ROUND(E22*(1+'Wildberries (РРЦ)'!$D$2),0)</f>
        <v>27825</v>
      </c>
      <c r="G22" s="553">
        <v>0.2</v>
      </c>
      <c r="H22" s="77">
        <f t="shared" si="4"/>
        <v>22260</v>
      </c>
      <c r="I22" s="735">
        <v>22680</v>
      </c>
      <c r="J22" s="1122">
        <v>12757.5</v>
      </c>
      <c r="P22" s="121"/>
    </row>
    <row r="23" spans="1:16" ht="20.45" customHeight="1">
      <c r="A23" s="797" t="s">
        <v>164</v>
      </c>
      <c r="B23" s="920"/>
      <c r="C23" s="910"/>
      <c r="D23" s="431">
        <v>140</v>
      </c>
      <c r="E23" s="224">
        <v>30974</v>
      </c>
      <c r="F23" s="180">
        <f>ROUND(E23*(1+'Wildberries (РРЦ)'!$D$2),0)</f>
        <v>30974</v>
      </c>
      <c r="G23" s="553">
        <v>0.2</v>
      </c>
      <c r="H23" s="77">
        <f t="shared" si="4"/>
        <v>24779.200000000001</v>
      </c>
      <c r="I23" s="735">
        <v>25244</v>
      </c>
      <c r="J23" s="1122">
        <v>14199.75</v>
      </c>
      <c r="P23" s="121"/>
    </row>
    <row r="24" spans="1:16" ht="20.45" customHeight="1">
      <c r="A24" s="797" t="s">
        <v>225</v>
      </c>
      <c r="B24" s="920"/>
      <c r="C24" s="910"/>
      <c r="D24" s="635">
        <v>160</v>
      </c>
      <c r="E24" s="225">
        <v>33486</v>
      </c>
      <c r="F24" s="320">
        <f>ROUND(E24*(1+'Wildberries (РРЦ)'!$D$2),0)</f>
        <v>33486</v>
      </c>
      <c r="G24" s="676">
        <v>0.2</v>
      </c>
      <c r="H24" s="78">
        <f t="shared" si="4"/>
        <v>26788.800000000003</v>
      </c>
      <c r="I24" s="736">
        <v>27293</v>
      </c>
      <c r="J24" s="1123">
        <v>15352.3125</v>
      </c>
      <c r="P24" s="121"/>
    </row>
    <row r="25" spans="1:16" ht="20.45" customHeight="1" thickBot="1">
      <c r="A25" s="795"/>
      <c r="B25" s="932"/>
      <c r="C25" s="933"/>
      <c r="D25" s="636">
        <v>180</v>
      </c>
      <c r="E25" s="226">
        <v>37675</v>
      </c>
      <c r="F25" s="321">
        <f>ROUND(E25*(1+'Wildberries (РРЦ)'!$D$2),0)</f>
        <v>37675</v>
      </c>
      <c r="G25" s="645">
        <v>0.2</v>
      </c>
      <c r="H25" s="80">
        <f t="shared" si="4"/>
        <v>30140</v>
      </c>
      <c r="I25" s="739">
        <v>30705</v>
      </c>
      <c r="J25" s="1124">
        <v>17271.5625</v>
      </c>
      <c r="P25" s="121"/>
    </row>
    <row r="26" spans="1:16">
      <c r="A26" s="58"/>
      <c r="B26" s="58"/>
      <c r="C26" s="58"/>
      <c r="D26" s="58"/>
      <c r="G26" s="88"/>
      <c r="H26" s="81"/>
      <c r="I26" s="81"/>
      <c r="J26" s="81"/>
    </row>
    <row r="27" spans="1:16">
      <c r="A27" s="798" t="str">
        <f>Контакты!$B$10</f>
        <v>почта для приёма заказов</v>
      </c>
      <c r="B27" s="123" t="str">
        <f>Контакты!$C$10</f>
        <v>хххх@ххх.ru</v>
      </c>
      <c r="C27" s="62"/>
      <c r="D27" s="62"/>
      <c r="E27" s="207"/>
      <c r="F27" s="323"/>
      <c r="G27" s="131"/>
      <c r="H27" s="86"/>
      <c r="I27" s="86"/>
      <c r="J27" s="86"/>
    </row>
    <row r="28" spans="1:16">
      <c r="A28" s="798" t="str">
        <f>Контакты!$B$12</f>
        <v>номер телефона службы сервиса</v>
      </c>
      <c r="B28" s="123">
        <f>Контакты!$C$12</f>
        <v>8800</v>
      </c>
      <c r="C28" s="62"/>
      <c r="D28" s="62"/>
      <c r="E28" s="207"/>
      <c r="F28" s="323"/>
      <c r="G28" s="131"/>
      <c r="H28" s="86"/>
      <c r="I28" s="86"/>
      <c r="J28" s="86"/>
    </row>
    <row r="29" spans="1:16">
      <c r="A29" s="62"/>
      <c r="B29" s="62"/>
      <c r="C29" s="62"/>
      <c r="D29" s="62"/>
      <c r="E29" s="207"/>
      <c r="F29" s="323"/>
      <c r="G29" s="131"/>
      <c r="H29" s="86"/>
      <c r="I29" s="86"/>
      <c r="J29" s="86"/>
    </row>
    <row r="30" spans="1:16">
      <c r="A30" s="61"/>
      <c r="B30" s="61"/>
      <c r="C30" s="61"/>
      <c r="D30" s="61"/>
      <c r="E30" s="207"/>
      <c r="F30" s="323"/>
      <c r="G30" s="151"/>
      <c r="H30" s="89"/>
      <c r="I30" s="89"/>
      <c r="J30" s="89"/>
    </row>
  </sheetData>
  <mergeCells count="11">
    <mergeCell ref="B20:B25"/>
    <mergeCell ref="C20:C25"/>
    <mergeCell ref="B6:B11"/>
    <mergeCell ref="K1:M1"/>
    <mergeCell ref="A2:J2"/>
    <mergeCell ref="C3:D3"/>
    <mergeCell ref="C6:C11"/>
    <mergeCell ref="C12:D12"/>
    <mergeCell ref="B13:B18"/>
    <mergeCell ref="C13:C18"/>
    <mergeCell ref="C19:D19"/>
  </mergeCells>
  <hyperlinks>
    <hyperlink ref="J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1" manualBreakCount="1">
    <brk id="2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38">
    <tabColor rgb="FF99CCFF"/>
  </sheetPr>
  <dimension ref="A1:M30"/>
  <sheetViews>
    <sheetView view="pageBreakPreview" zoomScale="70" zoomScaleSheetLayoutView="70" workbookViewId="0">
      <selection activeCell="S5" sqref="S5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" style="16" customWidth="1"/>
    <col min="5" max="5" width="16.5703125" style="206" hidden="1" customWidth="1"/>
    <col min="6" max="6" width="16.5703125" style="306" customWidth="1"/>
    <col min="7" max="7" width="10" style="121" customWidth="1"/>
    <col min="8" max="8" width="18.140625" style="82" customWidth="1"/>
    <col min="9" max="9" width="18.140625" style="206" hidden="1" customWidth="1"/>
    <col min="10" max="10" width="18.140625" style="206" customWidth="1"/>
    <col min="11" max="11" width="9.140625" style="16" customWidth="1"/>
    <col min="12" max="16384" width="9.140625" style="16"/>
  </cols>
  <sheetData>
    <row r="1" spans="1:13" ht="16.5" thickBot="1">
      <c r="A1" s="370" t="str">
        <f>'TREND - Viking (скрутка)'!A1</f>
        <v>c 10.01 по 14.01.2025</v>
      </c>
      <c r="B1" s="58"/>
      <c r="C1" s="58"/>
      <c r="D1" s="58"/>
      <c r="G1" s="59"/>
      <c r="H1" s="81"/>
      <c r="J1" s="903" t="s">
        <v>34</v>
      </c>
      <c r="K1" s="914"/>
      <c r="L1" s="914"/>
      <c r="M1" s="914"/>
    </row>
    <row r="2" spans="1:13" ht="29.25" customHeight="1" thickBot="1">
      <c r="A2" s="940" t="s">
        <v>280</v>
      </c>
      <c r="B2" s="941"/>
      <c r="C2" s="941"/>
      <c r="D2" s="941"/>
      <c r="E2" s="941"/>
      <c r="F2" s="941"/>
      <c r="G2" s="941"/>
      <c r="H2" s="941"/>
      <c r="I2" s="941"/>
      <c r="J2" s="941"/>
    </row>
    <row r="3" spans="1:13" ht="53.45" customHeight="1" thickBot="1">
      <c r="A3" s="283" t="s">
        <v>326</v>
      </c>
      <c r="B3" s="372" t="s">
        <v>35</v>
      </c>
      <c r="C3" s="918" t="s">
        <v>36</v>
      </c>
      <c r="D3" s="919"/>
      <c r="E3" s="386" t="s">
        <v>43</v>
      </c>
      <c r="F3" s="386" t="s">
        <v>43</v>
      </c>
      <c r="G3" s="375" t="s">
        <v>44</v>
      </c>
      <c r="H3" s="376" t="s">
        <v>45</v>
      </c>
      <c r="I3" s="546"/>
      <c r="J3" s="377" t="s">
        <v>37</v>
      </c>
      <c r="K3" s="746"/>
    </row>
    <row r="4" spans="1:13" ht="15" customHeight="1">
      <c r="A4" s="633"/>
      <c r="B4" s="938" t="s">
        <v>183</v>
      </c>
      <c r="C4" s="912" t="s">
        <v>48</v>
      </c>
      <c r="D4" s="429">
        <v>80</v>
      </c>
      <c r="E4" s="851">
        <v>20965</v>
      </c>
      <c r="F4" s="307">
        <f>ROUND(E4*(1+'Wildberries (РРЦ)'!$D$2),0)</f>
        <v>20965</v>
      </c>
      <c r="G4" s="330">
        <v>0.5</v>
      </c>
      <c r="H4" s="85">
        <f t="shared" ref="H4:H10" si="0">F4*(1-G4)</f>
        <v>10482.5</v>
      </c>
      <c r="I4" s="855">
        <v>6279</v>
      </c>
      <c r="J4" s="855">
        <v>5403.8643750000001</v>
      </c>
    </row>
    <row r="5" spans="1:13" ht="15.75" customHeight="1">
      <c r="A5" s="286" t="s">
        <v>77</v>
      </c>
      <c r="B5" s="938"/>
      <c r="C5" s="928"/>
      <c r="D5" s="431">
        <v>90</v>
      </c>
      <c r="E5" s="852">
        <v>23066</v>
      </c>
      <c r="F5" s="308">
        <f>ROUND(E5*(1+'Wildberries (РРЦ)'!$D$2),0)</f>
        <v>23066</v>
      </c>
      <c r="G5" s="317">
        <v>0.5</v>
      </c>
      <c r="H5" s="77">
        <f t="shared" si="0"/>
        <v>11533</v>
      </c>
      <c r="I5" s="856">
        <v>6905</v>
      </c>
      <c r="J5" s="856">
        <v>5942.6156249999995</v>
      </c>
    </row>
    <row r="6" spans="1:13" ht="15.75" customHeight="1">
      <c r="A6" s="286" t="s">
        <v>83</v>
      </c>
      <c r="B6" s="938"/>
      <c r="C6" s="928"/>
      <c r="D6" s="431">
        <v>120</v>
      </c>
      <c r="E6" s="852">
        <v>31463</v>
      </c>
      <c r="F6" s="308">
        <f>ROUND(E6*(1+'Wildberries (РРЦ)'!$D$2),0)</f>
        <v>31463</v>
      </c>
      <c r="G6" s="317">
        <v>0.5</v>
      </c>
      <c r="H6" s="77">
        <f t="shared" si="0"/>
        <v>15731.5</v>
      </c>
      <c r="I6" s="856">
        <v>9417</v>
      </c>
      <c r="J6" s="856">
        <v>8104.5056249999998</v>
      </c>
    </row>
    <row r="7" spans="1:13">
      <c r="A7" s="286" t="s">
        <v>38</v>
      </c>
      <c r="B7" s="938"/>
      <c r="C7" s="928"/>
      <c r="D7" s="431">
        <v>140</v>
      </c>
      <c r="E7" s="852">
        <v>33562</v>
      </c>
      <c r="F7" s="308">
        <f>ROUND(E7*(1+'Wildberries (РРЦ)'!$D$2),0)</f>
        <v>33562</v>
      </c>
      <c r="G7" s="317">
        <v>0.5</v>
      </c>
      <c r="H7" s="77">
        <f t="shared" si="0"/>
        <v>16781</v>
      </c>
      <c r="I7" s="856">
        <v>10049</v>
      </c>
      <c r="J7" s="856">
        <v>8648.4206250000007</v>
      </c>
    </row>
    <row r="8" spans="1:13" ht="31.5">
      <c r="A8" s="286" t="s">
        <v>78</v>
      </c>
      <c r="B8" s="938"/>
      <c r="C8" s="928"/>
      <c r="D8" s="635">
        <v>160</v>
      </c>
      <c r="E8" s="853">
        <v>34960</v>
      </c>
      <c r="F8" s="309">
        <f>ROUND(E8*(1+'Wildberries (РРЦ)'!$D$2),0)</f>
        <v>34960</v>
      </c>
      <c r="G8" s="326">
        <v>0.5</v>
      </c>
      <c r="H8" s="78">
        <f t="shared" si="0"/>
        <v>17480</v>
      </c>
      <c r="I8" s="857">
        <v>10481</v>
      </c>
      <c r="J8" s="857">
        <v>9020.2106249999997</v>
      </c>
    </row>
    <row r="9" spans="1:13">
      <c r="A9" s="286" t="s">
        <v>179</v>
      </c>
      <c r="B9" s="938"/>
      <c r="C9" s="928"/>
      <c r="D9" s="431">
        <v>180</v>
      </c>
      <c r="E9" s="852">
        <v>45460</v>
      </c>
      <c r="F9" s="308">
        <f>ROUND(E9*(1+'Wildberries (РРЦ)'!$D$2),0)</f>
        <v>45460</v>
      </c>
      <c r="G9" s="317">
        <v>0.5</v>
      </c>
      <c r="H9" s="77">
        <f t="shared" si="0"/>
        <v>22730</v>
      </c>
      <c r="I9" s="856">
        <v>13609</v>
      </c>
      <c r="J9" s="856">
        <v>11712.245625</v>
      </c>
    </row>
    <row r="10" spans="1:13" ht="63.75" thickBot="1">
      <c r="A10" s="202" t="s">
        <v>205</v>
      </c>
      <c r="B10" s="939"/>
      <c r="C10" s="929"/>
      <c r="D10" s="636">
        <v>200</v>
      </c>
      <c r="E10" s="854">
        <v>52459</v>
      </c>
      <c r="F10" s="310">
        <f>ROUND(E10*(1+'Wildberries (РРЦ)'!$D$2),0)</f>
        <v>52459</v>
      </c>
      <c r="G10" s="351">
        <v>0.5</v>
      </c>
      <c r="H10" s="80">
        <f t="shared" si="0"/>
        <v>26229.5</v>
      </c>
      <c r="I10" s="858">
        <v>15706</v>
      </c>
      <c r="J10" s="858">
        <v>13516.97625</v>
      </c>
    </row>
    <row r="11" spans="1:13" ht="48" thickBot="1">
      <c r="A11" s="283" t="s">
        <v>255</v>
      </c>
      <c r="B11" s="372" t="s">
        <v>35</v>
      </c>
      <c r="C11" s="918" t="s">
        <v>36</v>
      </c>
      <c r="D11" s="919"/>
      <c r="E11" s="386" t="s">
        <v>43</v>
      </c>
      <c r="F11" s="386" t="s">
        <v>43</v>
      </c>
      <c r="G11" s="375" t="s">
        <v>44</v>
      </c>
      <c r="H11" s="376" t="s">
        <v>45</v>
      </c>
      <c r="I11" s="377" t="s">
        <v>37</v>
      </c>
      <c r="J11" s="377" t="s">
        <v>37</v>
      </c>
    </row>
    <row r="12" spans="1:13">
      <c r="A12" s="633"/>
      <c r="B12" s="938" t="s">
        <v>256</v>
      </c>
      <c r="C12" s="912" t="s">
        <v>48</v>
      </c>
      <c r="D12" s="429">
        <v>80</v>
      </c>
      <c r="E12" s="265">
        <v>11832</v>
      </c>
      <c r="F12" s="307">
        <f>ROUND(E12*(1+'Wildberries (РРЦ)'!$D$2),0)</f>
        <v>11832</v>
      </c>
      <c r="G12" s="330">
        <v>0.5</v>
      </c>
      <c r="H12" s="85">
        <f t="shared" ref="H12:H18" si="1">F12*(1-G12)</f>
        <v>5916</v>
      </c>
      <c r="I12" s="833">
        <v>4732</v>
      </c>
      <c r="J12" s="833">
        <v>5323.5</v>
      </c>
    </row>
    <row r="13" spans="1:13">
      <c r="A13" s="286" t="s">
        <v>75</v>
      </c>
      <c r="B13" s="938"/>
      <c r="C13" s="928"/>
      <c r="D13" s="431">
        <v>90</v>
      </c>
      <c r="E13" s="265">
        <v>13146</v>
      </c>
      <c r="F13" s="307">
        <f>ROUND(E13*(1+'Wildberries (РРЦ)'!$D$2),0)</f>
        <v>13146</v>
      </c>
      <c r="G13" s="317">
        <v>0.5</v>
      </c>
      <c r="H13" s="85">
        <f t="shared" si="1"/>
        <v>6573</v>
      </c>
      <c r="I13" s="834">
        <v>5062</v>
      </c>
      <c r="J13" s="834">
        <v>5694.75</v>
      </c>
    </row>
    <row r="14" spans="1:13">
      <c r="A14" s="286" t="s">
        <v>257</v>
      </c>
      <c r="B14" s="938"/>
      <c r="C14" s="928"/>
      <c r="D14" s="431">
        <v>120</v>
      </c>
      <c r="E14" s="265">
        <v>17616</v>
      </c>
      <c r="F14" s="307">
        <f>ROUND(E14*(1+'Wildberries (РРЦ)'!$D$2),0)</f>
        <v>17616</v>
      </c>
      <c r="G14" s="317">
        <v>0.5</v>
      </c>
      <c r="H14" s="85">
        <f t="shared" si="1"/>
        <v>8808</v>
      </c>
      <c r="I14" s="834">
        <v>6705</v>
      </c>
      <c r="J14" s="834">
        <v>7543.125</v>
      </c>
    </row>
    <row r="15" spans="1:13">
      <c r="A15" s="286" t="s">
        <v>38</v>
      </c>
      <c r="B15" s="938"/>
      <c r="C15" s="928"/>
      <c r="D15" s="431">
        <v>140</v>
      </c>
      <c r="E15" s="265">
        <v>20244</v>
      </c>
      <c r="F15" s="307">
        <f>ROUND(E15*(1+'Wildberries (РРЦ)'!$D$2),0)</f>
        <v>20244</v>
      </c>
      <c r="G15" s="317">
        <v>0.5</v>
      </c>
      <c r="H15" s="85">
        <f t="shared" si="1"/>
        <v>10122</v>
      </c>
      <c r="I15" s="834">
        <v>7229</v>
      </c>
      <c r="J15" s="834">
        <v>8132.625</v>
      </c>
    </row>
    <row r="16" spans="1:13" ht="31.5">
      <c r="A16" s="286" t="s">
        <v>78</v>
      </c>
      <c r="B16" s="938"/>
      <c r="C16" s="928"/>
      <c r="D16" s="635">
        <v>160</v>
      </c>
      <c r="E16" s="265">
        <v>22901</v>
      </c>
      <c r="F16" s="558">
        <f>ROUND(E16*(1+'Wildberries (РРЦ)'!$D$2),0)</f>
        <v>22901</v>
      </c>
      <c r="G16" s="326">
        <v>0.5</v>
      </c>
      <c r="H16" s="155">
        <f t="shared" si="1"/>
        <v>11450.5</v>
      </c>
      <c r="I16" s="835">
        <v>8086</v>
      </c>
      <c r="J16" s="835">
        <v>9096.75</v>
      </c>
    </row>
    <row r="17" spans="1:10">
      <c r="A17" s="286" t="s">
        <v>177</v>
      </c>
      <c r="B17" s="938"/>
      <c r="C17" s="928"/>
      <c r="D17" s="431">
        <v>180</v>
      </c>
      <c r="E17" s="265">
        <v>25766</v>
      </c>
      <c r="F17" s="307">
        <f>ROUND(E17*(1+'Wildberries (РРЦ)'!$D$2),0)</f>
        <v>25766</v>
      </c>
      <c r="G17" s="317">
        <v>0.5</v>
      </c>
      <c r="H17" s="85">
        <f t="shared" si="1"/>
        <v>12883</v>
      </c>
      <c r="I17" s="834">
        <v>8939</v>
      </c>
      <c r="J17" s="834">
        <v>10056.375</v>
      </c>
    </row>
    <row r="18" spans="1:10" ht="32.25" thickBot="1">
      <c r="A18" s="202" t="s">
        <v>258</v>
      </c>
      <c r="B18" s="939"/>
      <c r="C18" s="929"/>
      <c r="D18" s="636">
        <v>200</v>
      </c>
      <c r="E18" s="832">
        <v>28526</v>
      </c>
      <c r="F18" s="349">
        <f>ROUND(E18*(1+'Wildberries (РРЦ)'!$D$2),0)</f>
        <v>28526</v>
      </c>
      <c r="G18" s="351">
        <v>0.5</v>
      </c>
      <c r="H18" s="205">
        <f t="shared" si="1"/>
        <v>14263</v>
      </c>
      <c r="I18" s="836">
        <v>10254</v>
      </c>
      <c r="J18" s="836">
        <v>11535.75</v>
      </c>
    </row>
    <row r="19" spans="1:10" ht="48" thickBot="1">
      <c r="A19" s="283" t="s">
        <v>259</v>
      </c>
      <c r="B19" s="372" t="s">
        <v>35</v>
      </c>
      <c r="C19" s="918" t="s">
        <v>36</v>
      </c>
      <c r="D19" s="919"/>
      <c r="E19" s="386" t="s">
        <v>43</v>
      </c>
      <c r="F19" s="386" t="s">
        <v>43</v>
      </c>
      <c r="G19" s="375" t="s">
        <v>44</v>
      </c>
      <c r="H19" s="376" t="s">
        <v>45</v>
      </c>
      <c r="I19" s="377" t="s">
        <v>37</v>
      </c>
      <c r="J19" s="377" t="s">
        <v>37</v>
      </c>
    </row>
    <row r="20" spans="1:10">
      <c r="A20" s="633"/>
      <c r="B20" s="938" t="s">
        <v>260</v>
      </c>
      <c r="C20" s="912" t="s">
        <v>48</v>
      </c>
      <c r="D20" s="429">
        <v>80</v>
      </c>
      <c r="E20" s="265">
        <v>8677</v>
      </c>
      <c r="F20" s="307">
        <f>ROUND(E20*(1+'Wildberries (РРЦ)'!$D$2),0)</f>
        <v>8677</v>
      </c>
      <c r="G20" s="330">
        <v>0.5</v>
      </c>
      <c r="H20" s="85">
        <f t="shared" ref="H20:H26" si="2">F20*(1-G20)</f>
        <v>4338.5</v>
      </c>
      <c r="I20" s="833">
        <v>3616</v>
      </c>
      <c r="J20" s="833">
        <v>4068</v>
      </c>
    </row>
    <row r="21" spans="1:10">
      <c r="A21" s="286" t="s">
        <v>248</v>
      </c>
      <c r="B21" s="938"/>
      <c r="C21" s="928"/>
      <c r="D21" s="431">
        <v>90</v>
      </c>
      <c r="E21" s="265">
        <v>9465</v>
      </c>
      <c r="F21" s="307">
        <f>ROUND(E21*(1+'Wildberries (РРЦ)'!$D$2),0)</f>
        <v>9465</v>
      </c>
      <c r="G21" s="317">
        <v>0.5</v>
      </c>
      <c r="H21" s="85">
        <f t="shared" si="2"/>
        <v>4732.5</v>
      </c>
      <c r="I21" s="834">
        <v>3944</v>
      </c>
      <c r="J21" s="834">
        <v>4437</v>
      </c>
    </row>
    <row r="22" spans="1:10">
      <c r="A22" s="286" t="s">
        <v>83</v>
      </c>
      <c r="B22" s="938"/>
      <c r="C22" s="928"/>
      <c r="D22" s="431">
        <v>120</v>
      </c>
      <c r="E22" s="265">
        <v>13014</v>
      </c>
      <c r="F22" s="307">
        <f>ROUND(E22*(1+'Wildberries (РРЦ)'!$D$2),0)</f>
        <v>13014</v>
      </c>
      <c r="G22" s="317">
        <v>0.5</v>
      </c>
      <c r="H22" s="85">
        <f t="shared" si="2"/>
        <v>6507</v>
      </c>
      <c r="I22" s="834">
        <v>5442</v>
      </c>
      <c r="J22" s="834">
        <v>6122.25</v>
      </c>
    </row>
    <row r="23" spans="1:10">
      <c r="A23" s="286" t="s">
        <v>38</v>
      </c>
      <c r="B23" s="938"/>
      <c r="C23" s="928"/>
      <c r="D23" s="431">
        <v>140</v>
      </c>
      <c r="E23" s="265">
        <v>14724</v>
      </c>
      <c r="F23" s="307">
        <f>ROUND(E23*(1+'Wildberries (РРЦ)'!$D$2),0)</f>
        <v>14724</v>
      </c>
      <c r="G23" s="317">
        <v>0.5</v>
      </c>
      <c r="H23" s="85">
        <f t="shared" si="2"/>
        <v>7362</v>
      </c>
      <c r="I23" s="834">
        <v>6114</v>
      </c>
      <c r="J23" s="834">
        <v>6878.25</v>
      </c>
    </row>
    <row r="24" spans="1:10" ht="31.5">
      <c r="A24" s="286" t="s">
        <v>78</v>
      </c>
      <c r="B24" s="938"/>
      <c r="C24" s="928"/>
      <c r="D24" s="635">
        <v>160</v>
      </c>
      <c r="E24" s="265">
        <v>16168</v>
      </c>
      <c r="F24" s="558">
        <f>ROUND(E24*(1+'Wildberries (РРЦ)'!$D$2),0)</f>
        <v>16168</v>
      </c>
      <c r="G24" s="326">
        <v>0.5</v>
      </c>
      <c r="H24" s="155">
        <f t="shared" si="2"/>
        <v>8084</v>
      </c>
      <c r="I24" s="835">
        <v>6573</v>
      </c>
      <c r="J24" s="835">
        <v>7394.625</v>
      </c>
    </row>
    <row r="25" spans="1:10">
      <c r="A25" s="286" t="s">
        <v>177</v>
      </c>
      <c r="B25" s="938"/>
      <c r="C25" s="928"/>
      <c r="D25" s="431">
        <v>180</v>
      </c>
      <c r="E25" s="265">
        <v>18011</v>
      </c>
      <c r="F25" s="307">
        <f>ROUND(E25*(1+'Wildberries (РРЦ)'!$D$2),0)</f>
        <v>18011</v>
      </c>
      <c r="G25" s="317">
        <v>0.5</v>
      </c>
      <c r="H25" s="85">
        <f t="shared" si="2"/>
        <v>9005.5</v>
      </c>
      <c r="I25" s="834">
        <v>7494</v>
      </c>
      <c r="J25" s="834">
        <v>8430.75</v>
      </c>
    </row>
    <row r="26" spans="1:10" ht="32.25" thickBot="1">
      <c r="A26" s="202" t="s">
        <v>258</v>
      </c>
      <c r="B26" s="939"/>
      <c r="C26" s="929"/>
      <c r="D26" s="636">
        <v>200</v>
      </c>
      <c r="E26" s="832">
        <v>20244</v>
      </c>
      <c r="F26" s="349">
        <f>ROUND(E26*(1+'Wildberries (РРЦ)'!$D$2),0)</f>
        <v>20244</v>
      </c>
      <c r="G26" s="351">
        <v>0.5</v>
      </c>
      <c r="H26" s="205">
        <f t="shared" si="2"/>
        <v>10122</v>
      </c>
      <c r="I26" s="836">
        <v>8414</v>
      </c>
      <c r="J26" s="836">
        <v>9465.75</v>
      </c>
    </row>
    <row r="27" spans="1:10">
      <c r="A27" s="208"/>
      <c r="B27" s="203"/>
      <c r="C27" s="352"/>
      <c r="D27" s="350"/>
      <c r="E27" s="353"/>
      <c r="F27" s="350"/>
      <c r="G27" s="354"/>
      <c r="H27" s="204"/>
      <c r="I27" s="209"/>
      <c r="J27" s="209"/>
    </row>
    <row r="28" spans="1:10">
      <c r="A28" s="304" t="s">
        <v>3</v>
      </c>
      <c r="B28" s="123" t="str">
        <f>FITNESS!B29</f>
        <v>хххх@ххх.ru</v>
      </c>
      <c r="C28" s="62"/>
      <c r="D28" s="62"/>
      <c r="E28" s="207"/>
      <c r="F28" s="312"/>
      <c r="G28" s="65"/>
      <c r="H28" s="86"/>
      <c r="I28" s="207"/>
      <c r="J28" s="207"/>
    </row>
    <row r="29" spans="1:10">
      <c r="A29" s="304" t="s">
        <v>4</v>
      </c>
      <c r="B29" s="123">
        <f>FITNESS!B30</f>
        <v>8800</v>
      </c>
      <c r="C29" s="62"/>
      <c r="D29" s="62"/>
      <c r="E29" s="207"/>
      <c r="F29" s="312"/>
      <c r="G29" s="65"/>
      <c r="H29" s="86"/>
      <c r="I29" s="207"/>
      <c r="J29" s="207"/>
    </row>
    <row r="30" spans="1:10">
      <c r="A30" s="62"/>
      <c r="B30" s="62"/>
      <c r="C30" s="62"/>
      <c r="D30" s="62"/>
      <c r="E30" s="207"/>
      <c r="F30" s="312"/>
      <c r="G30" s="65"/>
      <c r="H30" s="86"/>
      <c r="I30" s="207"/>
      <c r="J30" s="207"/>
    </row>
  </sheetData>
  <mergeCells count="11">
    <mergeCell ref="K1:M1"/>
    <mergeCell ref="A2:J2"/>
    <mergeCell ref="C3:D3"/>
    <mergeCell ref="B4:B10"/>
    <mergeCell ref="C4:C10"/>
    <mergeCell ref="C19:D19"/>
    <mergeCell ref="B20:B26"/>
    <mergeCell ref="C20:C26"/>
    <mergeCell ref="C11:D11"/>
    <mergeCell ref="B12:B18"/>
    <mergeCell ref="C12:C18"/>
  </mergeCells>
  <hyperlinks>
    <hyperlink ref="J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26">
    <tabColor rgb="FF99CCFF"/>
    <pageSetUpPr fitToPage="1"/>
  </sheetPr>
  <dimension ref="A1:L14"/>
  <sheetViews>
    <sheetView view="pageBreakPreview" zoomScale="70" zoomScaleSheetLayoutView="70" workbookViewId="0">
      <selection activeCell="S13" sqref="S13"/>
    </sheetView>
  </sheetViews>
  <sheetFormatPr defaultColWidth="9.140625" defaultRowHeight="15.75"/>
  <cols>
    <col min="1" max="1" width="34.85546875" style="16" customWidth="1"/>
    <col min="2" max="2" width="46.7109375" style="16" customWidth="1"/>
    <col min="3" max="3" width="5.7109375" style="16" customWidth="1"/>
    <col min="4" max="4" width="10.28515625" style="16" customWidth="1"/>
    <col min="5" max="5" width="16.5703125" style="206" hidden="1" customWidth="1"/>
    <col min="6" max="6" width="16.5703125" style="306" customWidth="1"/>
    <col min="7" max="7" width="10" style="27" customWidth="1"/>
    <col min="8" max="9" width="18.140625" style="82" customWidth="1"/>
    <col min="10" max="10" width="9.140625" style="124" hidden="1" customWidth="1"/>
    <col min="11" max="16384" width="9.140625" style="6"/>
  </cols>
  <sheetData>
    <row r="1" spans="1:12" ht="19.5" thickBot="1">
      <c r="A1" s="370" t="str">
        <f>'TREND - Viking (скрутка)'!A1</f>
        <v>c 10.01 по 14.01.2025</v>
      </c>
      <c r="B1" s="58"/>
      <c r="C1" s="58"/>
      <c r="D1" s="58"/>
      <c r="G1" s="59"/>
      <c r="H1" s="81"/>
      <c r="I1" s="904" t="s">
        <v>34</v>
      </c>
      <c r="J1" s="942"/>
      <c r="K1" s="942"/>
      <c r="L1" s="942"/>
    </row>
    <row r="2" spans="1:12" ht="29.25" customHeight="1" thickBot="1">
      <c r="A2" s="940" t="s">
        <v>369</v>
      </c>
      <c r="B2" s="941"/>
      <c r="C2" s="941"/>
      <c r="D2" s="941"/>
      <c r="E2" s="941"/>
      <c r="F2" s="941"/>
      <c r="G2" s="941"/>
      <c r="H2" s="941"/>
      <c r="I2" s="941"/>
    </row>
    <row r="3" spans="1:12" ht="52.5">
      <c r="A3" s="218" t="s">
        <v>67</v>
      </c>
      <c r="B3" s="434" t="s">
        <v>35</v>
      </c>
      <c r="C3" s="943" t="s">
        <v>36</v>
      </c>
      <c r="D3" s="944"/>
      <c r="E3" s="556" t="s">
        <v>43</v>
      </c>
      <c r="F3" s="556" t="s">
        <v>43</v>
      </c>
      <c r="G3" s="557" t="s">
        <v>44</v>
      </c>
      <c r="H3" s="447" t="s">
        <v>45</v>
      </c>
      <c r="I3" s="552" t="s">
        <v>37</v>
      </c>
    </row>
    <row r="4" spans="1:12" ht="15" customHeight="1">
      <c r="A4" s="71"/>
      <c r="B4" s="938" t="s">
        <v>408</v>
      </c>
      <c r="C4" s="928" t="s">
        <v>48</v>
      </c>
      <c r="D4" s="431">
        <v>80</v>
      </c>
      <c r="E4" s="799">
        <v>30851</v>
      </c>
      <c r="F4" s="308">
        <f>ROUND(E4*(1+'Wildberries (РРЦ)'!$D$2),0)</f>
        <v>30851</v>
      </c>
      <c r="G4" s="317">
        <v>0.39999999999999997</v>
      </c>
      <c r="H4" s="77">
        <f t="shared" ref="H4:H10" si="0">F4*(1-G4)</f>
        <v>18510.600000000002</v>
      </c>
      <c r="I4" s="1126">
        <v>12166.034759999997</v>
      </c>
    </row>
    <row r="5" spans="1:12">
      <c r="A5" s="126" t="s">
        <v>49</v>
      </c>
      <c r="B5" s="938"/>
      <c r="C5" s="928"/>
      <c r="D5" s="431">
        <v>90</v>
      </c>
      <c r="E5" s="799">
        <v>33655</v>
      </c>
      <c r="F5" s="308">
        <f>ROUND(E5*(1+'Wildberries (РРЦ)'!$D$2),0)</f>
        <v>33655</v>
      </c>
      <c r="G5" s="317">
        <v>0.39999999999999997</v>
      </c>
      <c r="H5" s="77">
        <f t="shared" si="0"/>
        <v>20193.000000000004</v>
      </c>
      <c r="I5" s="1126">
        <v>13252.204529999999</v>
      </c>
    </row>
    <row r="6" spans="1:12">
      <c r="A6" s="126" t="s">
        <v>68</v>
      </c>
      <c r="B6" s="938"/>
      <c r="C6" s="928"/>
      <c r="D6" s="431">
        <v>120</v>
      </c>
      <c r="E6" s="799">
        <v>44242</v>
      </c>
      <c r="F6" s="308">
        <f>ROUND(E6*(1+'Wildberries (РРЦ)'!$D$2),0)</f>
        <v>44242</v>
      </c>
      <c r="G6" s="317">
        <v>0.39999999999999997</v>
      </c>
      <c r="H6" s="77">
        <f t="shared" si="0"/>
        <v>26545.200000000004</v>
      </c>
      <c r="I6" s="1126">
        <v>17287.716059999999</v>
      </c>
    </row>
    <row r="7" spans="1:12">
      <c r="A7" s="126" t="s">
        <v>38</v>
      </c>
      <c r="B7" s="938"/>
      <c r="C7" s="928"/>
      <c r="D7" s="431">
        <v>140</v>
      </c>
      <c r="E7" s="799">
        <v>49011</v>
      </c>
      <c r="F7" s="308">
        <f>ROUND(E7*(1+'Wildberries (РРЦ)'!$D$2),0)</f>
        <v>49011</v>
      </c>
      <c r="G7" s="317">
        <v>0.39999999999999997</v>
      </c>
      <c r="H7" s="77">
        <f t="shared" si="0"/>
        <v>29406.600000000006</v>
      </c>
      <c r="I7" s="1126">
        <v>19143.110249999998</v>
      </c>
    </row>
    <row r="8" spans="1:12">
      <c r="A8" s="126" t="s">
        <v>52</v>
      </c>
      <c r="B8" s="938"/>
      <c r="C8" s="928"/>
      <c r="D8" s="635">
        <v>160</v>
      </c>
      <c r="E8" s="800">
        <v>55514</v>
      </c>
      <c r="F8" s="309">
        <f>ROUND(E8*(1+'Wildberries (РРЦ)'!$D$2),0)</f>
        <v>55514</v>
      </c>
      <c r="G8" s="326">
        <v>0.39999999999999997</v>
      </c>
      <c r="H8" s="78">
        <f t="shared" si="0"/>
        <v>33308.400000000001</v>
      </c>
      <c r="I8" s="393">
        <v>21648.728519999997</v>
      </c>
    </row>
    <row r="9" spans="1:12">
      <c r="A9" s="126"/>
      <c r="B9" s="938"/>
      <c r="C9" s="928"/>
      <c r="D9" s="431">
        <v>180</v>
      </c>
      <c r="E9" s="799">
        <v>60438</v>
      </c>
      <c r="F9" s="308">
        <f>ROUND(E9*(1+'Wildberries (РРЦ)'!$D$2),0)</f>
        <v>60438</v>
      </c>
      <c r="G9" s="317">
        <v>0.39999999999999997</v>
      </c>
      <c r="H9" s="77">
        <f t="shared" si="0"/>
        <v>36262.800000000003</v>
      </c>
      <c r="I9" s="1126">
        <v>23533.289459999996</v>
      </c>
    </row>
    <row r="10" spans="1:12" ht="18.75" customHeight="1" thickBot="1">
      <c r="A10" s="120" t="s">
        <v>470</v>
      </c>
      <c r="B10" s="939"/>
      <c r="C10" s="929"/>
      <c r="D10" s="636">
        <v>200</v>
      </c>
      <c r="E10" s="267">
        <v>66901</v>
      </c>
      <c r="F10" s="310">
        <f>ROUND(E10*(1+'Wildberries (РРЦ)'!$D$2),0)</f>
        <v>66901</v>
      </c>
      <c r="G10" s="317">
        <v>0.39999999999999997</v>
      </c>
      <c r="H10" s="80">
        <f t="shared" si="0"/>
        <v>40140.600000000006</v>
      </c>
      <c r="I10" s="1127">
        <v>26023.352129999999</v>
      </c>
      <c r="J10" s="125"/>
    </row>
    <row r="11" spans="1:12">
      <c r="A11" s="58"/>
      <c r="B11" s="58"/>
      <c r="C11" s="58"/>
      <c r="D11" s="58"/>
      <c r="G11" s="59"/>
      <c r="H11" s="81"/>
      <c r="I11" s="81"/>
    </row>
    <row r="12" spans="1:12">
      <c r="A12" s="304" t="str">
        <f>Контакты!$B$10</f>
        <v>почта для приёма заказов</v>
      </c>
      <c r="B12" s="123" t="str">
        <f>Контакты!$C$10</f>
        <v>хххх@ххх.ru</v>
      </c>
      <c r="C12" s="62"/>
      <c r="D12" s="62"/>
      <c r="E12" s="207"/>
      <c r="F12" s="312"/>
      <c r="G12" s="65"/>
      <c r="H12" s="86"/>
      <c r="I12" s="86"/>
    </row>
    <row r="13" spans="1:12">
      <c r="A13" s="304" t="str">
        <f>Контакты!$B$12</f>
        <v>номер телефона службы сервиса</v>
      </c>
      <c r="B13" s="123">
        <f>Контакты!$C$12</f>
        <v>8800</v>
      </c>
      <c r="C13" s="62"/>
      <c r="D13" s="62"/>
      <c r="E13" s="207"/>
      <c r="F13" s="312"/>
      <c r="G13" s="65"/>
      <c r="H13" s="86"/>
      <c r="I13" s="86"/>
    </row>
    <row r="14" spans="1:12">
      <c r="A14" s="62"/>
      <c r="B14" s="62"/>
      <c r="C14" s="62"/>
      <c r="D14" s="62"/>
      <c r="E14" s="207"/>
      <c r="F14" s="312"/>
      <c r="G14" s="65"/>
      <c r="H14" s="86"/>
      <c r="I14" s="86"/>
    </row>
  </sheetData>
  <mergeCells count="5">
    <mergeCell ref="J1:L1"/>
    <mergeCell ref="C3:D3"/>
    <mergeCell ref="B4:B10"/>
    <mergeCell ref="C4:C10"/>
    <mergeCell ref="A2:I2"/>
  </mergeCells>
  <hyperlinks>
    <hyperlink ref="I1" location="Содержание!A1" display="К СОДЕРЖАНИЮ &gt;&gt;&gt;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7">
    <tabColor theme="1"/>
  </sheetPr>
  <dimension ref="A1:F9"/>
  <sheetViews>
    <sheetView workbookViewId="0">
      <selection activeCell="C3" sqref="C3:C9"/>
    </sheetView>
  </sheetViews>
  <sheetFormatPr defaultColWidth="9.140625" defaultRowHeight="15"/>
  <cols>
    <col min="1" max="1" width="5.28515625" style="15" customWidth="1"/>
    <col min="2" max="2" width="7.85546875" style="15" customWidth="1"/>
    <col min="3" max="3" width="14.42578125" style="30" customWidth="1"/>
    <col min="4" max="4" width="12.42578125" style="235" customWidth="1"/>
    <col min="5" max="5" width="12.85546875" style="15" customWidth="1"/>
    <col min="6" max="16384" width="9.140625" style="15"/>
  </cols>
  <sheetData>
    <row r="1" spans="1:6" ht="28.5" thickBot="1">
      <c r="A1" s="948" t="s">
        <v>58</v>
      </c>
      <c r="B1" s="948" t="s">
        <v>59</v>
      </c>
      <c r="C1" s="950" t="s">
        <v>69</v>
      </c>
      <c r="D1" s="951"/>
      <c r="E1" s="5">
        <f>IF(AND('Категория(опт)'!$B$1="A+"),42%,IF(AND('Категория(опт)'!$B$1="A"),36%,IF(AND('Категория(опт)'!$B$1="B"),31%,IF(AND('Категория(опт)'!$B$1="C"),25.5%,""))))</f>
        <v>0.255</v>
      </c>
      <c r="F1" s="90"/>
    </row>
    <row r="2" spans="1:6" ht="26.25" thickBot="1">
      <c r="A2" s="949"/>
      <c r="B2" s="949"/>
      <c r="C2" s="29" t="s">
        <v>61</v>
      </c>
      <c r="D2" s="234" t="s">
        <v>62</v>
      </c>
      <c r="E2" s="98" t="s">
        <v>159</v>
      </c>
      <c r="F2" s="90"/>
    </row>
    <row r="3" spans="1:6">
      <c r="A3" s="945" t="s">
        <v>63</v>
      </c>
      <c r="B3" s="4">
        <v>80</v>
      </c>
      <c r="C3" s="822">
        <v>31284</v>
      </c>
      <c r="D3" s="179">
        <v>0.53600000000000003</v>
      </c>
      <c r="E3" s="97">
        <v>0</v>
      </c>
      <c r="F3" s="90"/>
    </row>
    <row r="4" spans="1:6">
      <c r="A4" s="946"/>
      <c r="B4" s="1">
        <v>90</v>
      </c>
      <c r="C4" s="823">
        <v>34077</v>
      </c>
      <c r="D4" s="179">
        <v>0.53600000000000003</v>
      </c>
      <c r="E4" s="97">
        <v>0</v>
      </c>
      <c r="F4" s="90"/>
    </row>
    <row r="5" spans="1:6">
      <c r="A5" s="946"/>
      <c r="B5" s="1">
        <v>120</v>
      </c>
      <c r="C5" s="823">
        <v>44454</v>
      </c>
      <c r="D5" s="179">
        <v>0.53600000000000003</v>
      </c>
      <c r="E5" s="97">
        <v>0</v>
      </c>
      <c r="F5" s="90"/>
    </row>
    <row r="6" spans="1:6">
      <c r="A6" s="946"/>
      <c r="B6" s="1">
        <v>140</v>
      </c>
      <c r="C6" s="823">
        <v>49225</v>
      </c>
      <c r="D6" s="179">
        <v>0.53600000000000003</v>
      </c>
      <c r="E6" s="97">
        <v>0</v>
      </c>
      <c r="F6" s="90"/>
    </row>
    <row r="7" spans="1:6">
      <c r="A7" s="946"/>
      <c r="B7" s="3">
        <v>160</v>
      </c>
      <c r="C7" s="824">
        <v>55668</v>
      </c>
      <c r="D7" s="179">
        <v>0.53600000000000003</v>
      </c>
      <c r="E7" s="97">
        <v>0</v>
      </c>
      <c r="F7" s="90"/>
    </row>
    <row r="8" spans="1:6">
      <c r="A8" s="946"/>
      <c r="B8" s="1">
        <v>180</v>
      </c>
      <c r="C8" s="823">
        <v>60514</v>
      </c>
      <c r="D8" s="179">
        <v>0.53600000000000003</v>
      </c>
      <c r="E8" s="97">
        <v>0</v>
      </c>
      <c r="F8" s="90"/>
    </row>
    <row r="9" spans="1:6" ht="15.75" thickBot="1">
      <c r="A9" s="947"/>
      <c r="B9" s="2">
        <v>200</v>
      </c>
      <c r="C9" s="825">
        <v>66917</v>
      </c>
      <c r="D9" s="179">
        <v>0.53600000000000003</v>
      </c>
      <c r="E9" s="97">
        <v>0</v>
      </c>
      <c r="F9" s="90"/>
    </row>
  </sheetData>
  <mergeCells count="4">
    <mergeCell ref="A3:A9"/>
    <mergeCell ref="A1:A2"/>
    <mergeCell ref="B1:B2"/>
    <mergeCell ref="C1:D1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F3E61261337EA4AAFC66F8B65AF902E" ma:contentTypeVersion="1" ma:contentTypeDescription="Создание документа." ma:contentTypeScope="" ma:versionID="c49ba189a97cf08898fe81675ae6e299">
  <xsd:schema xmlns:xsd="http://www.w3.org/2001/XMLSchema" xmlns:xs="http://www.w3.org/2001/XMLSchema" xmlns:p="http://schemas.microsoft.com/office/2006/metadata/properties" xmlns:ns2="a1d0153e-1936-4420-a15f-1f77fe5ca78b" targetNamespace="http://schemas.microsoft.com/office/2006/metadata/properties" ma:root="true" ma:fieldsID="87a618f0e9a2a573d530943ecc9e67c0" ns2:_="">
    <xsd:import namespace="a1d0153e-1936-4420-a15f-1f77fe5ca78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0153e-1936-4420-a15f-1f77fe5ca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13FDEB-5BE4-4CEE-8C9D-C799D390923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a1d0153e-1936-4420-a15f-1f77fe5ca78b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9C0C7B-175B-434D-ACB2-DA2F3B25A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E9CC04-BD1A-4B3C-B1B6-99D5CA4BE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d0153e-1936-4420-a15f-1f77fe5ca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37</vt:i4>
      </vt:variant>
      <vt:variant>
        <vt:lpstr>Именованные диапазоны</vt:lpstr>
      </vt:variant>
      <vt:variant>
        <vt:i4>50</vt:i4>
      </vt:variant>
    </vt:vector>
  </HeadingPairs>
  <TitlesOfParts>
    <vt:vector size="87" baseType="lpstr">
      <vt:lpstr>Контакты</vt:lpstr>
      <vt:lpstr>Wildberries (РРЦ)</vt:lpstr>
      <vt:lpstr>Категория(опт)</vt:lpstr>
      <vt:lpstr>Содержание</vt:lpstr>
      <vt:lpstr>Викинг (скрутка)вывод с 11.11</vt:lpstr>
      <vt:lpstr>TREND - Viking (скрутка)</vt:lpstr>
      <vt:lpstr>TREND</vt:lpstr>
      <vt:lpstr>TREND - Supremo </vt:lpstr>
      <vt:lpstr>Promo_opt</vt:lpstr>
      <vt:lpstr>TREND - SOUL</vt:lpstr>
      <vt:lpstr>SOUL_опт</vt:lpstr>
      <vt:lpstr>Moms Love</vt:lpstr>
      <vt:lpstr>Moms Love_опт  (2)</vt:lpstr>
      <vt:lpstr>Halal</vt:lpstr>
      <vt:lpstr>SERIA PRO</vt:lpstr>
      <vt:lpstr>Seria pro (opt)</vt:lpstr>
      <vt:lpstr>TERAPIA NEW</vt:lpstr>
      <vt:lpstr>TerapiaNEW_opt </vt:lpstr>
      <vt:lpstr>FITNESS</vt:lpstr>
      <vt:lpstr>FITNESS_опт</vt:lpstr>
      <vt:lpstr>MEGATREND</vt:lpstr>
      <vt:lpstr>КРОВАТИ </vt:lpstr>
      <vt:lpstr>ТРТ_кровати,диван,МФ</vt:lpstr>
      <vt:lpstr>Основание Askona</vt:lpstr>
      <vt:lpstr>Основание Askona_опт</vt:lpstr>
      <vt:lpstr>Основание с ламелями</vt:lpstr>
      <vt:lpstr>ОР_опт</vt:lpstr>
      <vt:lpstr>Малые формы</vt:lpstr>
      <vt:lpstr>Малые формы_опт</vt:lpstr>
      <vt:lpstr>ПОДУШКИ</vt:lpstr>
      <vt:lpstr>ПОДУШКИ_опт</vt:lpstr>
      <vt:lpstr>ЧЕХЛЫ,ОДЕЯЛА</vt:lpstr>
      <vt:lpstr>ЧЕХЛЫ,ОДЕЯЛО_опт</vt:lpstr>
      <vt:lpstr>НАМАТРАСНИКИ</vt:lpstr>
      <vt:lpstr>НАМАТРАСНИКИ_опт</vt:lpstr>
      <vt:lpstr>КПБ</vt:lpstr>
      <vt:lpstr>КПБ (опт)</vt:lpstr>
      <vt:lpstr>FITNESS!Заголовки_для_печати</vt:lpstr>
      <vt:lpstr>Halal!Заголовки_для_печати</vt:lpstr>
      <vt:lpstr>MEGATREND!Заголовки_для_печати</vt:lpstr>
      <vt:lpstr>'Moms Love'!Заголовки_для_печати</vt:lpstr>
      <vt:lpstr>'SERIA PRO'!Заголовки_для_печати</vt:lpstr>
      <vt:lpstr>'TERAPIA NEW'!Заголовки_для_печати</vt:lpstr>
      <vt:lpstr>TREND!Заголовки_для_печати</vt:lpstr>
      <vt:lpstr>'TREND - SOUL'!Заголовки_для_печати</vt:lpstr>
      <vt:lpstr>'TREND - Viking (скрутка)'!Заголовки_для_печати</vt:lpstr>
      <vt:lpstr>'Викинг (скрутка)вывод с 11.11'!Заголовки_для_печати</vt:lpstr>
      <vt:lpstr>КПБ!Заголовки_для_печати</vt:lpstr>
      <vt:lpstr>'КПБ (опт)'!Заголовки_для_печати</vt:lpstr>
      <vt:lpstr>'КРОВАТИ '!Заголовки_для_печати</vt:lpstr>
      <vt:lpstr>НАМАТРАСНИКИ!Заголовки_для_печати</vt:lpstr>
      <vt:lpstr>ПОДУШКИ!Заголовки_для_печати</vt:lpstr>
      <vt:lpstr>FITNESS!Область_печати</vt:lpstr>
      <vt:lpstr>FITNESS_опт!Область_печати</vt:lpstr>
      <vt:lpstr>Halal!Область_печати</vt:lpstr>
      <vt:lpstr>MEGATREND!Область_печати</vt:lpstr>
      <vt:lpstr>'Moms Love'!Область_печати</vt:lpstr>
      <vt:lpstr>'Moms Love_опт  (2)'!Область_печати</vt:lpstr>
      <vt:lpstr>'SERIA PRO'!Область_печати</vt:lpstr>
      <vt:lpstr>'Seria pro (opt)'!Область_печати</vt:lpstr>
      <vt:lpstr>SOUL_опт!Область_печати</vt:lpstr>
      <vt:lpstr>'TERAPIA NEW'!Область_печати</vt:lpstr>
      <vt:lpstr>TREND!Область_печати</vt:lpstr>
      <vt:lpstr>'TREND - SOUL'!Область_печати</vt:lpstr>
      <vt:lpstr>'TREND - Supremo '!Область_печати</vt:lpstr>
      <vt:lpstr>'TREND - Viking (скрутка)'!Область_печати</vt:lpstr>
      <vt:lpstr>'Wildberries (РРЦ)'!Область_печати</vt:lpstr>
      <vt:lpstr>'Викинг (скрутка)вывод с 11.11'!Область_печати</vt:lpstr>
      <vt:lpstr>'Категория(опт)'!Область_печати</vt:lpstr>
      <vt:lpstr>Контакты!Область_печати</vt:lpstr>
      <vt:lpstr>КПБ!Область_печати</vt:lpstr>
      <vt:lpstr>'КПБ (опт)'!Область_печати</vt:lpstr>
      <vt:lpstr>'КРОВАТИ '!Область_печати</vt:lpstr>
      <vt:lpstr>'Малые формы'!Область_печати</vt:lpstr>
      <vt:lpstr>'Малые формы_опт'!Область_печати</vt:lpstr>
      <vt:lpstr>НАМАТРАСНИКИ!Область_печати</vt:lpstr>
      <vt:lpstr>НАМАТРАСНИКИ_опт!Область_печати</vt:lpstr>
      <vt:lpstr>ОР_опт!Область_печати</vt:lpstr>
      <vt:lpstr>'Основание Askona'!Область_печати</vt:lpstr>
      <vt:lpstr>'Основание Askona_опт'!Область_печати</vt:lpstr>
      <vt:lpstr>'Основание с ламелями'!Область_печати</vt:lpstr>
      <vt:lpstr>ПОДУШКИ!Область_печати</vt:lpstr>
      <vt:lpstr>ПОДУШКИ_опт!Область_печати</vt:lpstr>
      <vt:lpstr>Содержание!Область_печати</vt:lpstr>
      <vt:lpstr>'ТРТ_кровати,диван,МФ'!Область_печати</vt:lpstr>
      <vt:lpstr>'ЧЕХЛЫ,ОДЕЯЛА'!Область_печати</vt:lpstr>
      <vt:lpstr>'ЧЕХЛЫ,ОДЕЯЛО_опт'!Область_печати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Козырева Анна Юрьевна</dc:creator>
  <cp:lastModifiedBy>Айталина</cp:lastModifiedBy>
  <cp:revision/>
  <cp:lastPrinted>2023-04-03T06:33:21Z</cp:lastPrinted>
  <dcterms:created xsi:type="dcterms:W3CDTF">2017-04-20T11:59:02Z</dcterms:created>
  <dcterms:modified xsi:type="dcterms:W3CDTF">2025-01-30T09:05:42Z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0x010100BF3E61261337EA4AAFC66F8B65AF902E</vt:lpwstr>
  </property>
</Properties>
</file>