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0" yWindow="0" windowWidth="20730" windowHeight="10080" tabRatio="825" activeTab="3"/>
  </bookViews>
  <sheets>
    <sheet name="Контакты" sheetId="13" r:id="rId1"/>
    <sheet name="Wildberries (РРЦ)" sheetId="113" state="hidden" r:id="rId2"/>
    <sheet name="Категория(опт)" sheetId="3" r:id="rId3"/>
    <sheet name="Содержание" sheetId="8" r:id="rId4"/>
    <sheet name="Bambino" sheetId="139" r:id="rId5"/>
    <sheet name="Bambino_опт  (3)" sheetId="140" state="hidden" r:id="rId6"/>
    <sheet name="SCANDI" sheetId="127" r:id="rId7"/>
    <sheet name="SCANDI_opt " sheetId="128" state="hidden" r:id="rId8"/>
    <sheet name="Halal" sheetId="101" r:id="rId9"/>
    <sheet name="HARMONY" sheetId="129" r:id="rId10"/>
    <sheet name="HARMONY_opt  (2)" sheetId="130" state="hidden" r:id="rId11"/>
    <sheet name="SLEEP TONIC" sheetId="131" r:id="rId12"/>
    <sheet name="SLEEP TONIC_opt  (3)" sheetId="132" state="hidden" r:id="rId13"/>
    <sheet name="HARDY" sheetId="133" r:id="rId14"/>
    <sheet name="HARDY_opt  (4)" sheetId="134" state="hidden" r:id="rId15"/>
    <sheet name="COMFORT" sheetId="135" r:id="rId16"/>
    <sheet name="COMFORT_opt  (5)" sheetId="136" state="hidden" r:id="rId17"/>
    <sheet name="INFINITY" sheetId="137" r:id="rId18"/>
    <sheet name="INFINITY_opt  (6)" sheetId="138" state="hidden" r:id="rId19"/>
    <sheet name="КРОВАТИ " sheetId="100" r:id="rId20"/>
    <sheet name="ТРТ_кровати,диван,МФ" sheetId="10" r:id="rId21"/>
    <sheet name="Основание Askona" sheetId="38" r:id="rId22"/>
    <sheet name="Основание Askona_опт" sheetId="39" state="hidden" r:id="rId23"/>
    <sheet name="Основание с ламелями" sheetId="35" r:id="rId24"/>
    <sheet name="ОР_опт" sheetId="36" state="hidden" r:id="rId25"/>
    <sheet name="Малые формы" sheetId="40" r:id="rId26"/>
    <sheet name="Малые формы_опт" sheetId="41" state="hidden" r:id="rId27"/>
    <sheet name="ПОДУШКИ" sheetId="42" r:id="rId28"/>
    <sheet name="ПОДУШКИ_опт" sheetId="43" state="hidden" r:id="rId29"/>
    <sheet name="ЧЕХЛЫ,ОДЕЯЛА" sheetId="44" r:id="rId30"/>
    <sheet name="ЧЕХЛЫ,ОДЕЯЛО_опт" sheetId="45" state="hidden" r:id="rId31"/>
    <sheet name="НАМАТРАСНИКИ" sheetId="46" r:id="rId32"/>
    <sheet name="НАМАТРАСНИКИ_опт" sheetId="47" state="hidden" r:id="rId33"/>
    <sheet name="Лист1" sheetId="141" r:id="rId34"/>
  </sheets>
  <definedNames>
    <definedName name="_xlnm.Print_Titles" localSheetId="4">Bambino!$2:$2</definedName>
    <definedName name="_xlnm.Print_Titles" localSheetId="15">COMFORT!$2:$2</definedName>
    <definedName name="_xlnm.Print_Titles" localSheetId="16">'COMFORT_opt  (5)'!$3:$3</definedName>
    <definedName name="_xlnm.Print_Titles" localSheetId="8">Halal!$2:$2</definedName>
    <definedName name="_xlnm.Print_Titles" localSheetId="13">HARDY!$2:$2</definedName>
    <definedName name="_xlnm.Print_Titles" localSheetId="14">'HARDY_opt  (4)'!$3:$3</definedName>
    <definedName name="_xlnm.Print_Titles" localSheetId="9">HARMONY!$2:$2</definedName>
    <definedName name="_xlnm.Print_Titles" localSheetId="10">'HARMONY_opt  (2)'!$3:$3</definedName>
    <definedName name="_xlnm.Print_Titles" localSheetId="17">INFINITY!$2:$2</definedName>
    <definedName name="_xlnm.Print_Titles" localSheetId="18">'INFINITY_opt  (6)'!$3:$3</definedName>
    <definedName name="_xlnm.Print_Titles" localSheetId="6">SCANDI!$2:$2</definedName>
    <definedName name="_xlnm.Print_Titles" localSheetId="7">'SCANDI_opt '!$3:$3</definedName>
    <definedName name="_xlnm.Print_Titles" localSheetId="11">'SLEEP TONIC'!$2:$2</definedName>
    <definedName name="_xlnm.Print_Titles" localSheetId="12">'SLEEP TONIC_opt  (3)'!$3:$3</definedName>
    <definedName name="_xlnm.Print_Titles" localSheetId="19">'КРОВАТИ '!$3:$4</definedName>
    <definedName name="_xlnm.Print_Titles" localSheetId="31">НАМАТРАСНИКИ!$2:$2</definedName>
    <definedName name="_xlnm.Print_Titles" localSheetId="27">ПОДУШКИ!$2:$2</definedName>
    <definedName name="_xlnm.Print_Area" localSheetId="4">Bambino!$A$1:$I$66</definedName>
    <definedName name="_xlnm.Print_Area" localSheetId="5">'Bambino_опт  (3)'!$A$1:$G$60</definedName>
    <definedName name="_xlnm.Print_Area" localSheetId="15">COMFORT!$A$1:$I$46</definedName>
    <definedName name="_xlnm.Print_Area" localSheetId="16">'COMFORT_opt  (5)'!$A$1:$F$43</definedName>
    <definedName name="_xlnm.Print_Area" localSheetId="8">Halal!$A$1:$K$62</definedName>
    <definedName name="_xlnm.Print_Area" localSheetId="13">HARDY!$A$1:$I$38</definedName>
    <definedName name="_xlnm.Print_Area" localSheetId="14">'HARDY_opt  (4)'!$A$1:$F$35</definedName>
    <definedName name="_xlnm.Print_Area" localSheetId="9">HARMONY!$A$1:$I$46</definedName>
    <definedName name="_xlnm.Print_Area" localSheetId="10">'HARMONY_opt  (2)'!$A$1:$F$43</definedName>
    <definedName name="_xlnm.Print_Area" localSheetId="17">INFINITY!$A$1:$I$38</definedName>
    <definedName name="_xlnm.Print_Area" localSheetId="18">'INFINITY_opt  (6)'!$A$1:$F$35</definedName>
    <definedName name="_xlnm.Print_Area" localSheetId="6">SCANDI!$A$1:$I$48</definedName>
    <definedName name="_xlnm.Print_Area" localSheetId="7">'SCANDI_opt '!$A$1:$F$45</definedName>
    <definedName name="_xlnm.Print_Area" localSheetId="11">'SLEEP TONIC'!$A$1:$I$38</definedName>
    <definedName name="_xlnm.Print_Area" localSheetId="12">'SLEEP TONIC_opt  (3)'!$A$1:$F$35</definedName>
    <definedName name="_xlnm.Print_Area" localSheetId="1">'Wildberries (РРЦ)'!$A$1:$D$3</definedName>
    <definedName name="_xlnm.Print_Area" localSheetId="2">'Категория(опт)'!$A$1:$B$5</definedName>
    <definedName name="_xlnm.Print_Area" localSheetId="0">Контакты!$A$1:$D$16</definedName>
    <definedName name="_xlnm.Print_Area" localSheetId="19">'КРОВАТИ '!$A$1:$Z$41</definedName>
    <definedName name="_xlnm.Print_Area" localSheetId="25">'Малые формы'!$A$1:$G$17</definedName>
    <definedName name="_xlnm.Print_Area" localSheetId="26">'Малые формы_опт'!$A$1:$D$10</definedName>
    <definedName name="_xlnm.Print_Area" localSheetId="31">НАМАТРАСНИКИ!$A$1:$I$39</definedName>
    <definedName name="_xlnm.Print_Area" localSheetId="32">НАМАТРАСНИКИ_опт!$A$1:$F$32</definedName>
    <definedName name="_xlnm.Print_Area" localSheetId="24">ОР_опт!$A$1:$E$17</definedName>
    <definedName name="_xlnm.Print_Area" localSheetId="21">'Основание Askona'!$A$1:$H$20</definedName>
    <definedName name="_xlnm.Print_Area" localSheetId="22">'Основание Askona_опт'!$A$1:$F$21</definedName>
    <definedName name="_xlnm.Print_Area" localSheetId="23">'Основание с ламелями'!$A$1:$G$16</definedName>
    <definedName name="_xlnm.Print_Area" localSheetId="27">ПОДУШКИ!$A$1:$J$41</definedName>
    <definedName name="_xlnm.Print_Area" localSheetId="28">ПОДУШКИ_опт!$A$1:$D$31</definedName>
    <definedName name="_xlnm.Print_Area" localSheetId="3">Содержание!$A$1:$D$22</definedName>
    <definedName name="_xlnm.Print_Area" localSheetId="20">'ТРТ_кровати,диван,МФ'!$A$1:$O$11</definedName>
    <definedName name="_xlnm.Print_Area" localSheetId="29">'ЧЕХЛЫ,ОДЕЯЛА'!$A$1:$K$78</definedName>
    <definedName name="_xlnm.Print_Area" localSheetId="30">'ЧЕХЛЫ,ОДЕЯЛО_опт'!$A$1:$F$51</definedName>
  </definedNames>
  <calcPr calcId="124519" iterateDelta="1E-4"/>
</workbook>
</file>

<file path=xl/calcChain.xml><?xml version="1.0" encoding="utf-8"?>
<calcChain xmlns="http://schemas.openxmlformats.org/spreadsheetml/2006/main">
  <c r="F58" i="101"/>
  <c r="H58" s="1"/>
  <c r="F57"/>
  <c r="H57" s="1"/>
  <c r="F56"/>
  <c r="H56" s="1"/>
  <c r="F55"/>
  <c r="H55" s="1"/>
  <c r="F54"/>
  <c r="H54" s="1"/>
  <c r="F53"/>
  <c r="H53" s="1"/>
  <c r="F52"/>
  <c r="H52" s="1"/>
  <c r="F42"/>
  <c r="H42" s="1"/>
  <c r="F41"/>
  <c r="H41" s="1"/>
  <c r="F40"/>
  <c r="H40" s="1"/>
  <c r="F39"/>
  <c r="H39" s="1"/>
  <c r="F38"/>
  <c r="H38" s="1"/>
  <c r="F37"/>
  <c r="H37" s="1"/>
  <c r="F36"/>
  <c r="H36" s="1"/>
  <c r="F26"/>
  <c r="H26" s="1"/>
  <c r="F25"/>
  <c r="H25" s="1"/>
  <c r="F24"/>
  <c r="H24" s="1"/>
  <c r="F23"/>
  <c r="H23" s="1"/>
  <c r="F22"/>
  <c r="H22" s="1"/>
  <c r="F21"/>
  <c r="H21" s="1"/>
  <c r="F20"/>
  <c r="H20" s="1"/>
  <c r="F58" i="139" l="1"/>
  <c r="H58" s="1"/>
  <c r="F46"/>
  <c r="H46" s="1"/>
  <c r="F34"/>
  <c r="H34" s="1"/>
  <c r="F22"/>
  <c r="H22" s="1"/>
  <c r="F10"/>
  <c r="H10" s="1"/>
  <c r="F42" i="135" l="1"/>
  <c r="H42" s="1"/>
  <c r="F41"/>
  <c r="H41" s="1"/>
  <c r="F40"/>
  <c r="H40" s="1"/>
  <c r="F39"/>
  <c r="H39" s="1"/>
  <c r="F38"/>
  <c r="H38" s="1"/>
  <c r="F37"/>
  <c r="H37" s="1"/>
  <c r="F36"/>
  <c r="H36" s="1"/>
  <c r="F32" i="44" l="1"/>
  <c r="H32" s="1"/>
  <c r="F31"/>
  <c r="H31" s="1"/>
  <c r="F41" l="1"/>
  <c r="H41" s="1"/>
  <c r="F40"/>
  <c r="H40" s="1"/>
  <c r="F41" i="127" l="1"/>
  <c r="H41" s="1"/>
  <c r="F34"/>
  <c r="H34" s="1"/>
  <c r="F27"/>
  <c r="H27" s="1"/>
  <c r="F20"/>
  <c r="H20" s="1"/>
  <c r="F13"/>
  <c r="H13" s="1"/>
  <c r="F6"/>
  <c r="H6" s="1"/>
  <c r="F14" i="44" l="1"/>
  <c r="H14" s="1"/>
  <c r="F62" i="139"/>
  <c r="H62" s="1"/>
  <c r="F61"/>
  <c r="H61" s="1"/>
  <c r="F60"/>
  <c r="H60" s="1"/>
  <c r="F59"/>
  <c r="H59" s="1"/>
  <c r="F57"/>
  <c r="H57" s="1"/>
  <c r="F56"/>
  <c r="H56" s="1"/>
  <c r="F55"/>
  <c r="H55" s="1"/>
  <c r="F54"/>
  <c r="H54" s="1"/>
  <c r="F53"/>
  <c r="H53" s="1"/>
  <c r="F52"/>
  <c r="H52" s="1"/>
  <c r="A1" i="101" l="1"/>
  <c r="A1" i="129"/>
  <c r="A1" i="131"/>
  <c r="A1" i="133"/>
  <c r="A1" i="135"/>
  <c r="A1" i="137"/>
  <c r="A1" i="100"/>
  <c r="A1" i="38"/>
  <c r="A1" i="35"/>
  <c r="A1" i="40"/>
  <c r="A1" i="42"/>
  <c r="A1" i="44"/>
  <c r="A1" i="127"/>
  <c r="D30" i="43" l="1"/>
  <c r="H33" i="42" s="1"/>
  <c r="M23" i="100" l="1"/>
  <c r="M24" s="1"/>
  <c r="M25" s="1"/>
  <c r="M26" s="1"/>
  <c r="M27" s="1"/>
  <c r="M28" s="1"/>
  <c r="M29" s="1"/>
  <c r="F23"/>
  <c r="F24" s="1"/>
  <c r="F25" s="1"/>
  <c r="F26" s="1"/>
  <c r="M15"/>
  <c r="M16" s="1"/>
  <c r="M17" s="1"/>
  <c r="M18" s="1"/>
  <c r="M19" s="1"/>
  <c r="M20" s="1"/>
  <c r="M21" s="1"/>
  <c r="M7"/>
  <c r="M8" s="1"/>
  <c r="M9" s="1"/>
  <c r="M10" s="1"/>
  <c r="M11" s="1"/>
  <c r="M12" s="1"/>
  <c r="M13" s="1"/>
  <c r="L29"/>
  <c r="E29"/>
  <c r="L28"/>
  <c r="E28"/>
  <c r="L27"/>
  <c r="E27"/>
  <c r="L26"/>
  <c r="E26"/>
  <c r="L25"/>
  <c r="E25"/>
  <c r="L24"/>
  <c r="E24"/>
  <c r="L23"/>
  <c r="N23" s="1"/>
  <c r="E23"/>
  <c r="L22"/>
  <c r="N22" s="1"/>
  <c r="E22"/>
  <c r="G22" s="1"/>
  <c r="L21"/>
  <c r="L20"/>
  <c r="L19"/>
  <c r="L18"/>
  <c r="L17"/>
  <c r="L16"/>
  <c r="L15"/>
  <c r="N15" s="1"/>
  <c r="L14"/>
  <c r="N14" s="1"/>
  <c r="L13"/>
  <c r="E13"/>
  <c r="L12"/>
  <c r="E12"/>
  <c r="L11"/>
  <c r="E11"/>
  <c r="L10"/>
  <c r="E10"/>
  <c r="L9"/>
  <c r="E9"/>
  <c r="L8"/>
  <c r="E8"/>
  <c r="L7"/>
  <c r="N7" s="1"/>
  <c r="F7"/>
  <c r="F8" s="1"/>
  <c r="E7"/>
  <c r="L6"/>
  <c r="N6" s="1"/>
  <c r="E6"/>
  <c r="G6" s="1"/>
  <c r="G8" l="1"/>
  <c r="N16"/>
  <c r="N26"/>
  <c r="N24"/>
  <c r="N28"/>
  <c r="N25"/>
  <c r="N27"/>
  <c r="N29"/>
  <c r="F27"/>
  <c r="F28" s="1"/>
  <c r="G26"/>
  <c r="G25"/>
  <c r="G24"/>
  <c r="G23"/>
  <c r="N21"/>
  <c r="N19"/>
  <c r="N20"/>
  <c r="N18"/>
  <c r="N17"/>
  <c r="G7"/>
  <c r="N8"/>
  <c r="F9"/>
  <c r="N9"/>
  <c r="N10"/>
  <c r="N11"/>
  <c r="N12"/>
  <c r="N13"/>
  <c r="G27" l="1"/>
  <c r="F29"/>
  <c r="G29" s="1"/>
  <c r="G28"/>
  <c r="G9"/>
  <c r="F10"/>
  <c r="G10" l="1"/>
  <c r="F11"/>
  <c r="G11" l="1"/>
  <c r="F12"/>
  <c r="G12" l="1"/>
  <c r="F13"/>
  <c r="G13" s="1"/>
  <c r="E12" i="36" l="1"/>
  <c r="H34" i="100" s="1"/>
  <c r="H37" l="1"/>
  <c r="H36"/>
  <c r="H35"/>
  <c r="D1" i="134"/>
  <c r="D1" i="130"/>
  <c r="F26" i="129" l="1"/>
  <c r="H26" s="1"/>
  <c r="F25"/>
  <c r="H25" s="1"/>
  <c r="F24"/>
  <c r="H24" s="1"/>
  <c r="F23"/>
  <c r="H23" s="1"/>
  <c r="F22"/>
  <c r="H22" s="1"/>
  <c r="F21"/>
  <c r="H21" s="1"/>
  <c r="F20"/>
  <c r="H20" s="1"/>
  <c r="D1" i="128"/>
  <c r="G1" i="140"/>
  <c r="D1" i="132" l="1"/>
  <c r="D1" i="136"/>
  <c r="A1" i="10" l="1"/>
  <c r="A1" i="46"/>
  <c r="F24" i="44" l="1"/>
  <c r="H24" s="1"/>
  <c r="F23"/>
  <c r="H23" s="1"/>
  <c r="F22"/>
  <c r="H22" s="1"/>
  <c r="F21"/>
  <c r="H21" s="1"/>
  <c r="F20"/>
  <c r="H20" s="1"/>
  <c r="F29"/>
  <c r="H29" s="1"/>
  <c r="F28"/>
  <c r="H28" s="1"/>
  <c r="F27"/>
  <c r="H27" s="1"/>
  <c r="F26"/>
  <c r="H26" s="1"/>
  <c r="F69"/>
  <c r="H69" s="1"/>
  <c r="F68"/>
  <c r="H68" s="1"/>
  <c r="F67"/>
  <c r="H67" s="1"/>
  <c r="E37" i="42"/>
  <c r="G37" s="1"/>
  <c r="E35"/>
  <c r="G35" s="1"/>
  <c r="E31"/>
  <c r="G31" s="1"/>
  <c r="D1" i="138" l="1"/>
  <c r="F50" i="139" l="1"/>
  <c r="H50" s="1"/>
  <c r="F49"/>
  <c r="H49" s="1"/>
  <c r="F48"/>
  <c r="H48" s="1"/>
  <c r="F47"/>
  <c r="H47" s="1"/>
  <c r="F45"/>
  <c r="H45" s="1"/>
  <c r="F44"/>
  <c r="H44" s="1"/>
  <c r="F43"/>
  <c r="H43" s="1"/>
  <c r="F42"/>
  <c r="H42" s="1"/>
  <c r="F41"/>
  <c r="H41" s="1"/>
  <c r="F40"/>
  <c r="H40" s="1"/>
  <c r="F38"/>
  <c r="H38" s="1"/>
  <c r="F37"/>
  <c r="H37" s="1"/>
  <c r="F36"/>
  <c r="H36" s="1"/>
  <c r="F35"/>
  <c r="H35" s="1"/>
  <c r="F33"/>
  <c r="H33" s="1"/>
  <c r="F32"/>
  <c r="H32" s="1"/>
  <c r="F31"/>
  <c r="H31" s="1"/>
  <c r="F30"/>
  <c r="H30" s="1"/>
  <c r="F29"/>
  <c r="H29" s="1"/>
  <c r="F28"/>
  <c r="H28" s="1"/>
  <c r="F26"/>
  <c r="H26" s="1"/>
  <c r="F25"/>
  <c r="H25" s="1"/>
  <c r="F24"/>
  <c r="H24" s="1"/>
  <c r="F23"/>
  <c r="H23" s="1"/>
  <c r="F21"/>
  <c r="H21" s="1"/>
  <c r="F20"/>
  <c r="H20" s="1"/>
  <c r="F19"/>
  <c r="H19" s="1"/>
  <c r="F18"/>
  <c r="H18" s="1"/>
  <c r="F17"/>
  <c r="H17" s="1"/>
  <c r="F16"/>
  <c r="H16" s="1"/>
  <c r="B65"/>
  <c r="A65"/>
  <c r="B64"/>
  <c r="A64"/>
  <c r="F14"/>
  <c r="H14" s="1"/>
  <c r="F13"/>
  <c r="H13" s="1"/>
  <c r="F12"/>
  <c r="H12" s="1"/>
  <c r="F11"/>
  <c r="H11" s="1"/>
  <c r="F9"/>
  <c r="H9" s="1"/>
  <c r="F8"/>
  <c r="H8" s="1"/>
  <c r="F7"/>
  <c r="H7" s="1"/>
  <c r="F6"/>
  <c r="H6" s="1"/>
  <c r="F5"/>
  <c r="H5" s="1"/>
  <c r="F4"/>
  <c r="H4" s="1"/>
  <c r="B37" i="137"/>
  <c r="A37"/>
  <c r="B36"/>
  <c r="A36"/>
  <c r="F18"/>
  <c r="H18" s="1"/>
  <c r="F17"/>
  <c r="H17" s="1"/>
  <c r="F16"/>
  <c r="H16" s="1"/>
  <c r="F15"/>
  <c r="H15" s="1"/>
  <c r="F14"/>
  <c r="H14" s="1"/>
  <c r="F13"/>
  <c r="H13" s="1"/>
  <c r="F12"/>
  <c r="H12" s="1"/>
  <c r="F26"/>
  <c r="H26" s="1"/>
  <c r="F25"/>
  <c r="H25" s="1"/>
  <c r="F24"/>
  <c r="H24" s="1"/>
  <c r="F23"/>
  <c r="H23" s="1"/>
  <c r="F22"/>
  <c r="H22" s="1"/>
  <c r="F21"/>
  <c r="H21" s="1"/>
  <c r="F20"/>
  <c r="H20" s="1"/>
  <c r="F34"/>
  <c r="H34" s="1"/>
  <c r="F33"/>
  <c r="H33" s="1"/>
  <c r="F32"/>
  <c r="H32" s="1"/>
  <c r="F31"/>
  <c r="H31" s="1"/>
  <c r="F30"/>
  <c r="H30" s="1"/>
  <c r="F29"/>
  <c r="H29" s="1"/>
  <c r="F28"/>
  <c r="H28" s="1"/>
  <c r="F10"/>
  <c r="H10" s="1"/>
  <c r="F9"/>
  <c r="H9" s="1"/>
  <c r="F8"/>
  <c r="H8" s="1"/>
  <c r="F7"/>
  <c r="H7" s="1"/>
  <c r="F6"/>
  <c r="H6" s="1"/>
  <c r="F5"/>
  <c r="H5" s="1"/>
  <c r="F4"/>
  <c r="H4" s="1"/>
  <c r="B45" i="135"/>
  <c r="A45"/>
  <c r="B44"/>
  <c r="A44"/>
  <c r="F18"/>
  <c r="H18" s="1"/>
  <c r="F17"/>
  <c r="H17" s="1"/>
  <c r="F16"/>
  <c r="H16" s="1"/>
  <c r="F15"/>
  <c r="H15" s="1"/>
  <c r="F14"/>
  <c r="H14" s="1"/>
  <c r="F13"/>
  <c r="H13" s="1"/>
  <c r="F12"/>
  <c r="H12" s="1"/>
  <c r="F10"/>
  <c r="H10" s="1"/>
  <c r="F9"/>
  <c r="H9" s="1"/>
  <c r="F8"/>
  <c r="H8" s="1"/>
  <c r="F7"/>
  <c r="H7" s="1"/>
  <c r="F6"/>
  <c r="H6" s="1"/>
  <c r="F5"/>
  <c r="H5" s="1"/>
  <c r="F4"/>
  <c r="H4" s="1"/>
  <c r="F34"/>
  <c r="H34" s="1"/>
  <c r="F33"/>
  <c r="H33" s="1"/>
  <c r="F32"/>
  <c r="H32" s="1"/>
  <c r="F31"/>
  <c r="H31" s="1"/>
  <c r="F30"/>
  <c r="H30" s="1"/>
  <c r="F29"/>
  <c r="H29" s="1"/>
  <c r="F28"/>
  <c r="H28" s="1"/>
  <c r="F26"/>
  <c r="H26" s="1"/>
  <c r="F25"/>
  <c r="H25" s="1"/>
  <c r="F24"/>
  <c r="H24" s="1"/>
  <c r="F23"/>
  <c r="H23" s="1"/>
  <c r="F22"/>
  <c r="H22" s="1"/>
  <c r="F21"/>
  <c r="H21" s="1"/>
  <c r="F20"/>
  <c r="H20" s="1"/>
  <c r="B37" i="133"/>
  <c r="A37"/>
  <c r="B36"/>
  <c r="A36"/>
  <c r="F34"/>
  <c r="H34" s="1"/>
  <c r="F33"/>
  <c r="H33" s="1"/>
  <c r="F32"/>
  <c r="H32" s="1"/>
  <c r="F31"/>
  <c r="H31" s="1"/>
  <c r="F30"/>
  <c r="H30" s="1"/>
  <c r="F29"/>
  <c r="H29" s="1"/>
  <c r="F28"/>
  <c r="H28" s="1"/>
  <c r="F26"/>
  <c r="H26" s="1"/>
  <c r="F25"/>
  <c r="H25" s="1"/>
  <c r="F24"/>
  <c r="H24" s="1"/>
  <c r="F23"/>
  <c r="H23" s="1"/>
  <c r="F22"/>
  <c r="H22" s="1"/>
  <c r="F21"/>
  <c r="H21" s="1"/>
  <c r="F20"/>
  <c r="H20" s="1"/>
  <c r="F18"/>
  <c r="H18" s="1"/>
  <c r="F17"/>
  <c r="H17" s="1"/>
  <c r="F16"/>
  <c r="H16" s="1"/>
  <c r="F15"/>
  <c r="H15" s="1"/>
  <c r="F14"/>
  <c r="H14" s="1"/>
  <c r="F13"/>
  <c r="H13" s="1"/>
  <c r="F12"/>
  <c r="H12" s="1"/>
  <c r="F10"/>
  <c r="H10" s="1"/>
  <c r="F9"/>
  <c r="H9" s="1"/>
  <c r="F8"/>
  <c r="H8" s="1"/>
  <c r="F7"/>
  <c r="H7" s="1"/>
  <c r="F6"/>
  <c r="H6" s="1"/>
  <c r="F5"/>
  <c r="H5" s="1"/>
  <c r="F4"/>
  <c r="H4" s="1"/>
  <c r="B37" i="131"/>
  <c r="A37"/>
  <c r="B36"/>
  <c r="A36"/>
  <c r="F34"/>
  <c r="H34" s="1"/>
  <c r="F33"/>
  <c r="H33" s="1"/>
  <c r="F32"/>
  <c r="H32" s="1"/>
  <c r="F31"/>
  <c r="H31" s="1"/>
  <c r="F30"/>
  <c r="H30" s="1"/>
  <c r="F29"/>
  <c r="H29" s="1"/>
  <c r="F28"/>
  <c r="H28" s="1"/>
  <c r="F26"/>
  <c r="H26" s="1"/>
  <c r="F25"/>
  <c r="H25" s="1"/>
  <c r="F24"/>
  <c r="H24" s="1"/>
  <c r="F23"/>
  <c r="H23" s="1"/>
  <c r="F22"/>
  <c r="H22" s="1"/>
  <c r="F21"/>
  <c r="H21" s="1"/>
  <c r="F20"/>
  <c r="H20" s="1"/>
  <c r="F18"/>
  <c r="H18" s="1"/>
  <c r="F17"/>
  <c r="H17" s="1"/>
  <c r="F16"/>
  <c r="H16" s="1"/>
  <c r="F15"/>
  <c r="H15" s="1"/>
  <c r="F14"/>
  <c r="H14" s="1"/>
  <c r="F13"/>
  <c r="H13" s="1"/>
  <c r="F12"/>
  <c r="H12" s="1"/>
  <c r="F10"/>
  <c r="H10" s="1"/>
  <c r="F9"/>
  <c r="H9" s="1"/>
  <c r="F8"/>
  <c r="H8" s="1"/>
  <c r="F7"/>
  <c r="H7" s="1"/>
  <c r="F6"/>
  <c r="H6" s="1"/>
  <c r="F5"/>
  <c r="H5" s="1"/>
  <c r="F4"/>
  <c r="H4" s="1"/>
  <c r="B45" i="129"/>
  <c r="A45"/>
  <c r="B44"/>
  <c r="A44"/>
  <c r="F42"/>
  <c r="H42" s="1"/>
  <c r="F41"/>
  <c r="H41" s="1"/>
  <c r="F40"/>
  <c r="H40" s="1"/>
  <c r="F39"/>
  <c r="H39" s="1"/>
  <c r="F38"/>
  <c r="H38" s="1"/>
  <c r="F37"/>
  <c r="H37" s="1"/>
  <c r="F36"/>
  <c r="H36" s="1"/>
  <c r="F34"/>
  <c r="H34" s="1"/>
  <c r="F33"/>
  <c r="H33" s="1"/>
  <c r="F32"/>
  <c r="H32" s="1"/>
  <c r="F31"/>
  <c r="H31" s="1"/>
  <c r="F30"/>
  <c r="H30" s="1"/>
  <c r="F29"/>
  <c r="H29" s="1"/>
  <c r="F28"/>
  <c r="H28" s="1"/>
  <c r="F18"/>
  <c r="H18" s="1"/>
  <c r="F17"/>
  <c r="H17" s="1"/>
  <c r="F16"/>
  <c r="H16" s="1"/>
  <c r="F15"/>
  <c r="H15" s="1"/>
  <c r="F14"/>
  <c r="H14" s="1"/>
  <c r="F13"/>
  <c r="H13" s="1"/>
  <c r="F12"/>
  <c r="H12" s="1"/>
  <c r="F10"/>
  <c r="H10" s="1"/>
  <c r="F9"/>
  <c r="H9" s="1"/>
  <c r="F8"/>
  <c r="H8" s="1"/>
  <c r="F7"/>
  <c r="H7" s="1"/>
  <c r="F6"/>
  <c r="H6" s="1"/>
  <c r="F5"/>
  <c r="H5" s="1"/>
  <c r="F4"/>
  <c r="H4" s="1"/>
  <c r="F16" i="127"/>
  <c r="H16" s="1"/>
  <c r="F15"/>
  <c r="H15" s="1"/>
  <c r="F14"/>
  <c r="H14" s="1"/>
  <c r="F12"/>
  <c r="H12" s="1"/>
  <c r="F11"/>
  <c r="H11" s="1"/>
  <c r="F23"/>
  <c r="H23" s="1"/>
  <c r="F22"/>
  <c r="H22" s="1"/>
  <c r="F21"/>
  <c r="H21" s="1"/>
  <c r="F19"/>
  <c r="H19" s="1"/>
  <c r="F18"/>
  <c r="H18" s="1"/>
  <c r="B47"/>
  <c r="A47"/>
  <c r="B46"/>
  <c r="A46"/>
  <c r="F44"/>
  <c r="H44" s="1"/>
  <c r="F43"/>
  <c r="H43" s="1"/>
  <c r="F42"/>
  <c r="H42" s="1"/>
  <c r="F40"/>
  <c r="H40" s="1"/>
  <c r="F39"/>
  <c r="H39" s="1"/>
  <c r="F37"/>
  <c r="H37" s="1"/>
  <c r="F36"/>
  <c r="H36" s="1"/>
  <c r="F35"/>
  <c r="H35" s="1"/>
  <c r="F33"/>
  <c r="H33" s="1"/>
  <c r="F32"/>
  <c r="H32" s="1"/>
  <c r="F30"/>
  <c r="H30" s="1"/>
  <c r="F29"/>
  <c r="H29" s="1"/>
  <c r="F28"/>
  <c r="H28" s="1"/>
  <c r="F26"/>
  <c r="H26" s="1"/>
  <c r="F25"/>
  <c r="H25" s="1"/>
  <c r="F9"/>
  <c r="H9" s="1"/>
  <c r="F8"/>
  <c r="H8" s="1"/>
  <c r="F7"/>
  <c r="H7" s="1"/>
  <c r="F5"/>
  <c r="H5" s="1"/>
  <c r="F4"/>
  <c r="H4" s="1"/>
  <c r="F49" i="45" l="1"/>
  <c r="F59" i="44"/>
  <c r="H59" s="1"/>
  <c r="F58"/>
  <c r="H58" s="1"/>
  <c r="I59" l="1"/>
  <c r="J59" s="1"/>
  <c r="I58"/>
  <c r="J58" s="1"/>
  <c r="X29" i="100"/>
  <c r="W29"/>
  <c r="S29"/>
  <c r="U29" s="1"/>
  <c r="X28"/>
  <c r="W28"/>
  <c r="S28"/>
  <c r="U28" s="1"/>
  <c r="X27"/>
  <c r="W27"/>
  <c r="S27"/>
  <c r="U27" s="1"/>
  <c r="X26"/>
  <c r="W26"/>
  <c r="S26"/>
  <c r="U26" s="1"/>
  <c r="X25"/>
  <c r="W25"/>
  <c r="S25"/>
  <c r="U25" s="1"/>
  <c r="X24"/>
  <c r="W24"/>
  <c r="S24"/>
  <c r="U24" s="1"/>
  <c r="X23"/>
  <c r="W23"/>
  <c r="S23"/>
  <c r="U23" s="1"/>
  <c r="X22"/>
  <c r="W22"/>
  <c r="S22"/>
  <c r="U22" s="1"/>
  <c r="Y28" l="1"/>
  <c r="Z28" s="1"/>
  <c r="Y23"/>
  <c r="Z23" s="1"/>
  <c r="Y25"/>
  <c r="Z25" s="1"/>
  <c r="Y29"/>
  <c r="Z29" s="1"/>
  <c r="Y26"/>
  <c r="Z26" s="1"/>
  <c r="Y24"/>
  <c r="Z24" s="1"/>
  <c r="Y27"/>
  <c r="Z27" s="1"/>
  <c r="Y22"/>
  <c r="Z22" s="1"/>
  <c r="X21" l="1"/>
  <c r="W21"/>
  <c r="S21"/>
  <c r="U21" s="1"/>
  <c r="X20"/>
  <c r="W20"/>
  <c r="S20"/>
  <c r="U20" s="1"/>
  <c r="X19"/>
  <c r="W19"/>
  <c r="S19"/>
  <c r="U19" s="1"/>
  <c r="X18"/>
  <c r="W18"/>
  <c r="S18"/>
  <c r="U18" s="1"/>
  <c r="X17"/>
  <c r="W17"/>
  <c r="S17"/>
  <c r="U17" s="1"/>
  <c r="X16"/>
  <c r="W16"/>
  <c r="S16"/>
  <c r="U16" s="1"/>
  <c r="X15"/>
  <c r="W15"/>
  <c r="S15"/>
  <c r="U15" s="1"/>
  <c r="X14"/>
  <c r="W14"/>
  <c r="S14"/>
  <c r="U14" s="1"/>
  <c r="Y20" l="1"/>
  <c r="Z20" s="1"/>
  <c r="Y14"/>
  <c r="Z14" s="1"/>
  <c r="Y18"/>
  <c r="Z18" s="1"/>
  <c r="Y21"/>
  <c r="Z21" s="1"/>
  <c r="Y15"/>
  <c r="Z15" s="1"/>
  <c r="Y16"/>
  <c r="Z16" s="1"/>
  <c r="Y19"/>
  <c r="Z19" s="1"/>
  <c r="Y17"/>
  <c r="Z17" s="1"/>
  <c r="F44" i="44"/>
  <c r="H44" s="1"/>
  <c r="C12" i="40" l="1"/>
  <c r="E12" s="1"/>
  <c r="C11"/>
  <c r="E11" s="1"/>
  <c r="C10"/>
  <c r="E10" s="1"/>
  <c r="C9"/>
  <c r="E9" s="1"/>
  <c r="F32" i="45" l="1"/>
  <c r="I49" i="44" l="1"/>
  <c r="J49" s="1"/>
  <c r="I50"/>
  <c r="J50" s="1"/>
  <c r="F65"/>
  <c r="F64"/>
  <c r="F62"/>
  <c r="F61"/>
  <c r="F73"/>
  <c r="F72"/>
  <c r="F71"/>
  <c r="F55"/>
  <c r="F50"/>
  <c r="F49"/>
  <c r="F53"/>
  <c r="F52"/>
  <c r="F10"/>
  <c r="F9"/>
  <c r="F8"/>
  <c r="F7"/>
  <c r="F6"/>
  <c r="F5"/>
  <c r="F4"/>
  <c r="F18"/>
  <c r="F17"/>
  <c r="F16"/>
  <c r="F15"/>
  <c r="F13"/>
  <c r="F12"/>
  <c r="F38"/>
  <c r="F37"/>
  <c r="F36"/>
  <c r="F35"/>
  <c r="F34"/>
  <c r="F33"/>
  <c r="F47"/>
  <c r="F46"/>
  <c r="F45"/>
  <c r="F43"/>
  <c r="F42"/>
  <c r="E33" i="42"/>
  <c r="E29"/>
  <c r="E27"/>
  <c r="E26"/>
  <c r="E25"/>
  <c r="E23"/>
  <c r="E21"/>
  <c r="E19"/>
  <c r="E17"/>
  <c r="E15"/>
  <c r="E13"/>
  <c r="E11"/>
  <c r="E9"/>
  <c r="E7"/>
  <c r="E5"/>
  <c r="E4"/>
  <c r="I33" l="1"/>
  <c r="F29" i="45" l="1"/>
  <c r="F21"/>
  <c r="I7" i="44" l="1"/>
  <c r="I6"/>
  <c r="I10"/>
  <c r="I8"/>
  <c r="I5"/>
  <c r="I9"/>
  <c r="I4"/>
  <c r="I53"/>
  <c r="J53" s="1"/>
  <c r="I52"/>
  <c r="J52" s="1"/>
  <c r="D2" i="113"/>
  <c r="E34" i="100" l="1"/>
  <c r="G34" s="1"/>
  <c r="E37"/>
  <c r="G37" s="1"/>
  <c r="E36"/>
  <c r="G36" s="1"/>
  <c r="E35"/>
  <c r="G35" s="1"/>
  <c r="G33" i="42"/>
  <c r="H6" i="44"/>
  <c r="H8"/>
  <c r="H53"/>
  <c r="H7"/>
  <c r="H5"/>
  <c r="H52"/>
  <c r="H10"/>
  <c r="H4"/>
  <c r="H9"/>
  <c r="A40" i="100" l="1"/>
  <c r="G40"/>
  <c r="A41"/>
  <c r="G41"/>
  <c r="B39" i="42" l="1"/>
  <c r="B40"/>
  <c r="G29" l="1"/>
  <c r="G7" l="1"/>
  <c r="G15"/>
  <c r="H33" i="44" l="1"/>
  <c r="H42"/>
  <c r="G19" i="42" l="1"/>
  <c r="H35" i="44"/>
  <c r="F35" i="46" l="1"/>
  <c r="F34"/>
  <c r="F33"/>
  <c r="F32"/>
  <c r="F31"/>
  <c r="F30"/>
  <c r="F29"/>
  <c r="F27"/>
  <c r="F26"/>
  <c r="F25"/>
  <c r="F24"/>
  <c r="F23"/>
  <c r="F22"/>
  <c r="F21"/>
  <c r="F19"/>
  <c r="F18"/>
  <c r="F17"/>
  <c r="F16"/>
  <c r="F15"/>
  <c r="F14"/>
  <c r="F13"/>
  <c r="F11"/>
  <c r="F10"/>
  <c r="F9"/>
  <c r="F8"/>
  <c r="F7"/>
  <c r="F6"/>
  <c r="F5"/>
  <c r="H34" i="44"/>
  <c r="H43"/>
  <c r="G11" i="42"/>
  <c r="C6" i="40"/>
  <c r="C5"/>
  <c r="D12" i="35"/>
  <c r="D11"/>
  <c r="E33" i="100" s="1"/>
  <c r="D10" i="35"/>
  <c r="E32" i="100" s="1"/>
  <c r="D9" i="35"/>
  <c r="E31" i="100" s="1"/>
  <c r="D8" i="35"/>
  <c r="D7"/>
  <c r="E30" i="100" s="1"/>
  <c r="G30" s="1"/>
  <c r="D6" i="35"/>
  <c r="D5"/>
  <c r="D4"/>
  <c r="E16" i="38"/>
  <c r="E15"/>
  <c r="E14"/>
  <c r="E13"/>
  <c r="E12"/>
  <c r="E9"/>
  <c r="E8"/>
  <c r="E7"/>
  <c r="E6"/>
  <c r="E5"/>
  <c r="G5" s="1"/>
  <c r="F50" i="101"/>
  <c r="F49"/>
  <c r="F48"/>
  <c r="F47"/>
  <c r="F46"/>
  <c r="F45"/>
  <c r="F44"/>
  <c r="F34"/>
  <c r="F33"/>
  <c r="F32"/>
  <c r="F31"/>
  <c r="F30"/>
  <c r="F29"/>
  <c r="F28"/>
  <c r="F18"/>
  <c r="F17"/>
  <c r="F16"/>
  <c r="F15"/>
  <c r="F14"/>
  <c r="F13"/>
  <c r="F12"/>
  <c r="F10"/>
  <c r="F9"/>
  <c r="F8"/>
  <c r="F7"/>
  <c r="F6"/>
  <c r="F5"/>
  <c r="F4"/>
  <c r="G5" i="42" l="1"/>
  <c r="H65" i="44" l="1"/>
  <c r="H64"/>
  <c r="H12" l="1"/>
  <c r="H13"/>
  <c r="H71" l="1"/>
  <c r="F39" i="45"/>
  <c r="H73" i="44"/>
  <c r="H72"/>
  <c r="I72" l="1"/>
  <c r="J72" s="1"/>
  <c r="I71"/>
  <c r="J71" s="1"/>
  <c r="I73"/>
  <c r="J73" s="1"/>
  <c r="H45"/>
  <c r="H46"/>
  <c r="H47"/>
  <c r="G9" i="42" l="1"/>
  <c r="G4"/>
  <c r="H15" i="44" l="1"/>
  <c r="D8" i="41" l="1"/>
  <c r="H50" i="101" l="1"/>
  <c r="H49"/>
  <c r="H48"/>
  <c r="H47"/>
  <c r="H46"/>
  <c r="H45"/>
  <c r="H44"/>
  <c r="H34"/>
  <c r="H33"/>
  <c r="H32"/>
  <c r="H31"/>
  <c r="H30"/>
  <c r="H29"/>
  <c r="H28"/>
  <c r="H18"/>
  <c r="H17"/>
  <c r="H16"/>
  <c r="H15"/>
  <c r="H14"/>
  <c r="H13"/>
  <c r="H12"/>
  <c r="H10"/>
  <c r="H9"/>
  <c r="H8"/>
  <c r="H7"/>
  <c r="H6"/>
  <c r="H5"/>
  <c r="H4"/>
  <c r="B61"/>
  <c r="A61"/>
  <c r="B60"/>
  <c r="A60"/>
  <c r="H18" i="44" l="1"/>
  <c r="H16"/>
  <c r="H17" l="1"/>
  <c r="F1" i="47" l="1"/>
  <c r="G33" i="100" l="1"/>
  <c r="G32"/>
  <c r="G31"/>
  <c r="H38" i="44" l="1"/>
  <c r="H37"/>
  <c r="H36"/>
  <c r="E6" i="40" l="1"/>
  <c r="D5" i="41"/>
  <c r="D6" i="3" l="1"/>
  <c r="E5" i="40" l="1"/>
  <c r="G27" i="42" l="1"/>
  <c r="G26"/>
  <c r="G25"/>
  <c r="G23"/>
  <c r="G21"/>
  <c r="H35" i="46"/>
  <c r="H34"/>
  <c r="H33"/>
  <c r="H32"/>
  <c r="H31"/>
  <c r="H30"/>
  <c r="H29"/>
  <c r="H27"/>
  <c r="H26"/>
  <c r="H25"/>
  <c r="H24"/>
  <c r="H23"/>
  <c r="H22"/>
  <c r="H21"/>
  <c r="H19"/>
  <c r="H18"/>
  <c r="H17"/>
  <c r="H16"/>
  <c r="H15"/>
  <c r="H14"/>
  <c r="H13"/>
  <c r="H11"/>
  <c r="H10"/>
  <c r="H9"/>
  <c r="H8"/>
  <c r="H7"/>
  <c r="H6"/>
  <c r="H5"/>
  <c r="H62" i="44"/>
  <c r="H61"/>
  <c r="H50"/>
  <c r="H49"/>
  <c r="H55"/>
  <c r="G17" i="42"/>
  <c r="G13"/>
  <c r="B38" i="46"/>
  <c r="A38"/>
  <c r="B37"/>
  <c r="A37"/>
  <c r="B76" i="44"/>
  <c r="A76"/>
  <c r="B75"/>
  <c r="A75"/>
  <c r="A40" i="42"/>
  <c r="A39"/>
  <c r="A15" i="40"/>
  <c r="A14"/>
  <c r="G19" i="38"/>
  <c r="A19"/>
  <c r="A15" i="35" s="1"/>
  <c r="G18" i="38"/>
  <c r="A18"/>
  <c r="A14" i="35" s="1"/>
  <c r="F36" i="45"/>
  <c r="I55" i="44" s="1"/>
  <c r="J55" s="1"/>
  <c r="D2" i="41"/>
  <c r="F1" i="39"/>
  <c r="G16" i="38"/>
  <c r="G9"/>
  <c r="G15"/>
  <c r="G14"/>
  <c r="G13"/>
  <c r="G12"/>
  <c r="G8"/>
  <c r="G7"/>
  <c r="G6"/>
  <c r="E1" i="36"/>
  <c r="F12" i="35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<sst xmlns="http://schemas.openxmlformats.org/spreadsheetml/2006/main" count="1826" uniqueCount="420">
  <si>
    <t>Ваш региональный менеджер</t>
  </si>
  <si>
    <t>Иванов Иван Иванович</t>
  </si>
  <si>
    <t>номер телефона</t>
  </si>
  <si>
    <t>почта для приёма заказов</t>
  </si>
  <si>
    <t>номер телефона службы сервиса</t>
  </si>
  <si>
    <t>Категория</t>
  </si>
  <si>
    <t>A</t>
  </si>
  <si>
    <t>A+</t>
  </si>
  <si>
    <t>B</t>
  </si>
  <si>
    <t>C</t>
  </si>
  <si>
    <t>СОДЕРЖАНИЕ:</t>
  </si>
  <si>
    <t>1. МАТРАСЫ:</t>
  </si>
  <si>
    <t>1.1</t>
  </si>
  <si>
    <t>перейти &gt;&gt;&gt;</t>
  </si>
  <si>
    <t>1.2</t>
  </si>
  <si>
    <t>1.3</t>
  </si>
  <si>
    <t>1.4</t>
  </si>
  <si>
    <t>1.5</t>
  </si>
  <si>
    <t>2. КРОВАТИ:</t>
  </si>
  <si>
    <t>2.1</t>
  </si>
  <si>
    <t>Кровати</t>
  </si>
  <si>
    <t>2.2</t>
  </si>
  <si>
    <t>2.3</t>
  </si>
  <si>
    <t>2.4</t>
  </si>
  <si>
    <t>Таблица рекомендованных тканей</t>
  </si>
  <si>
    <t>3.1</t>
  </si>
  <si>
    <t>4.1</t>
  </si>
  <si>
    <t>Тумбочки</t>
  </si>
  <si>
    <t>К СОДЕРЖАНИЮ &gt;&gt;&gt;</t>
  </si>
  <si>
    <t>Состав</t>
  </si>
  <si>
    <t>Размер</t>
  </si>
  <si>
    <t>Оптовая цена</t>
  </si>
  <si>
    <t>Розничная цена до скидки</t>
  </si>
  <si>
    <t>Скидка роз.</t>
  </si>
  <si>
    <t>Розничная цена</t>
  </si>
  <si>
    <t>Наценка дилера, руб.</t>
  </si>
  <si>
    <t>Наценка дилера, %</t>
  </si>
  <si>
    <t>Длина  190, 200</t>
  </si>
  <si>
    <t>гарантия: 18 мес.</t>
  </si>
  <si>
    <t>расширенная гарантия: 25 лет</t>
  </si>
  <si>
    <t>Скидка</t>
  </si>
  <si>
    <t>max нагрузка:   140 кг</t>
  </si>
  <si>
    <t xml:space="preserve">   h≈  </t>
  </si>
  <si>
    <t>гарантия:</t>
  </si>
  <si>
    <t>max нагрузка: 140  кг</t>
  </si>
  <si>
    <t>К ТРТ&gt;&gt;&gt;</t>
  </si>
  <si>
    <t>Название кровати</t>
  </si>
  <si>
    <t>Длина 200</t>
  </si>
  <si>
    <t>Основание с ламелями</t>
  </si>
  <si>
    <t>1 категория ткани
к/з Mango</t>
  </si>
  <si>
    <t xml:space="preserve">Розничная цена </t>
  </si>
  <si>
    <t>ОСНОВАНИЕ ASKONA</t>
  </si>
  <si>
    <t>Название</t>
  </si>
  <si>
    <t>2 категория ткани
к/з Экотекс, к/з Sunny</t>
  </si>
  <si>
    <t>3 категория ткани
к/з Chester Celine, к/з Chester Vintage, 
к/з Винченцо,  к/з Cordova</t>
  </si>
  <si>
    <t>Длина 190</t>
  </si>
  <si>
    <t>ОРТОПЕДИЧЕСКИЕ РЕШЕТКИ</t>
  </si>
  <si>
    <t>№</t>
  </si>
  <si>
    <t>К ПРАЙС-ЛИСТУ &gt;&gt;&gt;</t>
  </si>
  <si>
    <t>+</t>
  </si>
  <si>
    <t>Разрешено +</t>
  </si>
  <si>
    <t>Запрещено</t>
  </si>
  <si>
    <t>3 категория</t>
  </si>
  <si>
    <t>ТУМБОЧКИ</t>
  </si>
  <si>
    <t xml:space="preserve">Розничная скидка </t>
  </si>
  <si>
    <t>Классик 2</t>
  </si>
  <si>
    <t>2 категория ткани
к/з Экотекс</t>
  </si>
  <si>
    <t>ПОДУШКИ</t>
  </si>
  <si>
    <t>70x50</t>
  </si>
  <si>
    <t>50*70</t>
  </si>
  <si>
    <t>50х70</t>
  </si>
  <si>
    <t xml:space="preserve">Чехол из трикотажа Coolpepe (с охлаждающим эффектом) 100% полиэстер
Наполнитель – пена с памятью формы Memorix
</t>
  </si>
  <si>
    <t>60x40х9
S</t>
  </si>
  <si>
    <t>60x40х11,5
M</t>
  </si>
  <si>
    <t>60x40х14
L</t>
  </si>
  <si>
    <t>ЗАЩИТНЫЕ ЧЕХЛЫ</t>
  </si>
  <si>
    <t>Наименование</t>
  </si>
  <si>
    <t>Длина  200</t>
  </si>
  <si>
    <t>длина 200</t>
  </si>
  <si>
    <t>чехол на подушку Protect-a-Bed Plush</t>
  </si>
  <si>
    <t>ОДЕЯЛО</t>
  </si>
  <si>
    <t>НАМАТРАСНИКИ</t>
  </si>
  <si>
    <t>Длина   200</t>
  </si>
  <si>
    <t>Основания с ламелями</t>
  </si>
  <si>
    <t>ОСНОВАНИЕ С ЛАМЕЛЯМИ</t>
  </si>
  <si>
    <t>НДС</t>
  </si>
  <si>
    <t>без НДС</t>
  </si>
  <si>
    <t>с НДС</t>
  </si>
  <si>
    <t>max нагрузка:   кг</t>
  </si>
  <si>
    <t>расширенная гарантия:  лет</t>
  </si>
  <si>
    <t>цена для расчета опт</t>
  </si>
  <si>
    <t>компенсация</t>
  </si>
  <si>
    <t>гарантия: 18  мес.</t>
  </si>
  <si>
    <t xml:space="preserve">3 категория ткани
</t>
  </si>
  <si>
    <t>ОДЕЯЛА</t>
  </si>
  <si>
    <t>Glory</t>
  </si>
  <si>
    <t>60x40х9/11</t>
  </si>
  <si>
    <t>жесткость: средняя</t>
  </si>
  <si>
    <t>жесткость: выше средней</t>
  </si>
  <si>
    <t>жесткость: жесткий</t>
  </si>
  <si>
    <t>Наименование ткани мебельной</t>
  </si>
  <si>
    <t>Halal Konfor</t>
  </si>
  <si>
    <t xml:space="preserve">Halal Destek </t>
  </si>
  <si>
    <t xml:space="preserve">Halal Naym </t>
  </si>
  <si>
    <t>Halal Bakim</t>
  </si>
  <si>
    <t>гарантия:  18  мес.</t>
  </si>
  <si>
    <t>расширенная гарантия: 5 лет</t>
  </si>
  <si>
    <t xml:space="preserve">   h≈  20  см</t>
  </si>
  <si>
    <t>расширенная гарантия: 25  лет</t>
  </si>
  <si>
    <t xml:space="preserve">жесткость: жесткий  </t>
  </si>
  <si>
    <t xml:space="preserve">   h≈ 23   см</t>
  </si>
  <si>
    <t>расширенная гарантия:25  лет</t>
  </si>
  <si>
    <t xml:space="preserve">   h≈  27  см</t>
  </si>
  <si>
    <t>max нагрузка:  140  кг</t>
  </si>
  <si>
    <t xml:space="preserve">4 категория ткани
</t>
  </si>
  <si>
    <t>Нерекомендуемые ткани</t>
  </si>
  <si>
    <t>Наматрасники с длиной свыше 200 см и/или шириной свыше 180 см поставляются в нескрученном виде</t>
  </si>
  <si>
    <t>Halal Raha</t>
  </si>
  <si>
    <t xml:space="preserve">Halal Saflik </t>
  </si>
  <si>
    <t>Halal Denge</t>
  </si>
  <si>
    <t>Halal Hava</t>
  </si>
  <si>
    <t>Ткань: 100% Полиэстер
Наполнитель: 15% эвкалиптовое волокно
                           85% полиэфирное волокно</t>
  </si>
  <si>
    <t xml:space="preserve">Внешний чехол: Ткань Тик/Сатин (100% хлопок)
Внутренний чехол: Стеганная микрофибра на синтепоне (100 % полиэстер)
Наполнитель: Латексный + Полиэфирный (100% полиэфир)
</t>
  </si>
  <si>
    <t xml:space="preserve">Внешний чехол: Ткань трикотаж PILLOW вискоза
Наполнитель: Блок независимых мини-пружин + Полиэфирное волокно (100% полиэфир)
Внутренний чехол: Ткань микрофибра (100 % полиэстер)
</t>
  </si>
  <si>
    <t>50x70</t>
  </si>
  <si>
    <t>Тк. Sky Velvet (3)</t>
  </si>
  <si>
    <t>Тк. Casanova (3)</t>
  </si>
  <si>
    <t>Тк.  Iris (2)</t>
  </si>
  <si>
    <t>Тк. Dumont (2)</t>
  </si>
  <si>
    <t>70x70</t>
  </si>
  <si>
    <t xml:space="preserve">43x65*13 </t>
  </si>
  <si>
    <t>60х39х11,5</t>
  </si>
  <si>
    <t>50*68</t>
  </si>
  <si>
    <t>68*68</t>
  </si>
  <si>
    <t>Ограничение</t>
  </si>
  <si>
    <t>Состав:Чехол: тик (100% хлопок)   Наполнитель: 70% пух, 30% перо</t>
  </si>
  <si>
    <t>хххх@ххх.ru</t>
  </si>
  <si>
    <t>Основание Askona</t>
  </si>
  <si>
    <t>КРОВАТИ</t>
  </si>
  <si>
    <t>да</t>
  </si>
  <si>
    <t>нет</t>
  </si>
  <si>
    <t>Тк. Амелия Люкс (0) - сработка ткани</t>
  </si>
  <si>
    <t>Тумбочка Классик 2</t>
  </si>
  <si>
    <t>70*70</t>
  </si>
  <si>
    <t>60*40*14</t>
  </si>
  <si>
    <t>Основание с ламелями База</t>
  </si>
  <si>
    <t>Kids Terry</t>
  </si>
  <si>
    <r>
      <t>4 категория ткани</t>
    </r>
    <r>
      <rPr>
        <i/>
        <sz val="12"/>
        <rFont val="Calibri"/>
        <family val="2"/>
        <charset val="204"/>
        <scheme val="minor"/>
      </rPr>
      <t xml:space="preserve">
</t>
    </r>
  </si>
  <si>
    <t xml:space="preserve">1. Трикотаж, стеганный на полиэфирном волокне и упругой пене                                                                          
2. Упругая пена                                                                         
3. Белый войлок                                                             
4. Пружинная система Pocket h-15 см                           
5. Белый войлок                                                                
6. Услиление по периметру                                         
7. Жаккард, стеганный на полиэфирном волокне                     </t>
  </si>
  <si>
    <t xml:space="preserve">1. Объемный трикотаж, стеганный на полиэфирном волокне и упругой пене                                                                          
2. Упругая пена                                                                         
3. Белый войлок                                                             
4. Пружинная система Pocket h-18 см                           
5. Белый войлок                                                                
6. Услиление по периметру                                         
7. Жаккард, стеганный на полиэфирном волокне                     </t>
  </si>
  <si>
    <t xml:space="preserve">1. Объемный трикотаж, стеганный на полиэфирном волокне и упругой пене                                                                          
2. Латекс                                                                             
3. Пена повышенной жесткости HR                                                                         
4. Лен                                                                                       
5. Пружинная система Pocket h-18 см                           
6. Лен                                                                               
7. Услиление по периметру                                         
8. Жаккард, стеганный на полиэфирном волокне                     </t>
  </si>
  <si>
    <r>
      <t xml:space="preserve">Белла с ПМ
</t>
    </r>
    <r>
      <rPr>
        <sz val="12"/>
        <rFont val="Calibri"/>
        <family val="2"/>
        <charset val="204"/>
        <scheme val="minor"/>
      </rPr>
      <t>(с бельевым ящиком)</t>
    </r>
  </si>
  <si>
    <r>
      <rPr>
        <b/>
        <sz val="20"/>
        <rFont val="Calibri"/>
        <family val="2"/>
        <charset val="204"/>
        <scheme val="minor"/>
      </rPr>
      <t>2 категория ткани</t>
    </r>
    <r>
      <rPr>
        <b/>
        <sz val="12"/>
        <rFont val="Calibri"/>
        <family val="2"/>
        <charset val="204"/>
        <scheme val="minor"/>
      </rPr>
      <t xml:space="preserve">
</t>
    </r>
    <r>
      <rPr>
        <sz val="12"/>
        <rFont val="Calibri"/>
        <family val="2"/>
        <charset val="204"/>
        <scheme val="minor"/>
      </rPr>
      <t>тк. Iris, тк. Dumont</t>
    </r>
  </si>
  <si>
    <r>
      <rPr>
        <b/>
        <sz val="20"/>
        <rFont val="Calibri"/>
        <family val="2"/>
        <charset val="204"/>
        <scheme val="minor"/>
      </rPr>
      <t>3 категория ткани</t>
    </r>
    <r>
      <rPr>
        <b/>
        <sz val="12"/>
        <rFont val="Calibri"/>
        <family val="2"/>
        <charset val="204"/>
        <scheme val="minor"/>
      </rPr>
      <t xml:space="preserve">
</t>
    </r>
    <r>
      <rPr>
        <sz val="12"/>
        <rFont val="Calibri"/>
        <family val="2"/>
        <charset val="204"/>
        <scheme val="minor"/>
      </rPr>
      <t>тк. Sky Velvet, Тк. Casanova</t>
    </r>
  </si>
  <si>
    <r>
      <t xml:space="preserve">Белла
</t>
    </r>
    <r>
      <rPr>
        <sz val="12"/>
        <rFont val="Calibri"/>
        <family val="2"/>
        <charset val="204"/>
        <scheme val="minor"/>
      </rPr>
      <t>(без основания с ламелями)</t>
    </r>
    <r>
      <rPr>
        <b/>
        <sz val="12"/>
        <rFont val="Calibri"/>
        <family val="2"/>
        <charset val="204"/>
        <scheme val="minor"/>
      </rPr>
      <t xml:space="preserve">
</t>
    </r>
    <r>
      <rPr>
        <sz val="12"/>
        <color rgb="FFC00000"/>
        <rFont val="Calibri"/>
        <family val="2"/>
        <charset val="204"/>
        <scheme val="minor"/>
      </rPr>
      <t>необходимо заказать Основание База</t>
    </r>
  </si>
  <si>
    <r>
      <t xml:space="preserve">2 категория ткани
</t>
    </r>
    <r>
      <rPr>
        <sz val="12"/>
        <rFont val="Calibri"/>
        <family val="2"/>
        <charset val="204"/>
        <scheme val="minor"/>
      </rPr>
      <t>Амелия люкс, Iris, Dumont</t>
    </r>
  </si>
  <si>
    <r>
      <t xml:space="preserve">3 категория ткани
</t>
    </r>
    <r>
      <rPr>
        <sz val="12"/>
        <rFont val="Calibri"/>
        <family val="2"/>
        <charset val="204"/>
        <scheme val="minor"/>
      </rPr>
      <t>тк. Sky Velvet, Тк. Casanova</t>
    </r>
  </si>
  <si>
    <r>
      <rPr>
        <sz val="12"/>
        <rFont val="Calibri"/>
        <family val="2"/>
        <charset val="204"/>
        <scheme val="minor"/>
      </rPr>
      <t>чехол на подушку</t>
    </r>
    <r>
      <rPr>
        <sz val="20"/>
        <rFont val="Calibri"/>
        <family val="2"/>
        <charset val="204"/>
        <scheme val="minor"/>
      </rPr>
      <t xml:space="preserve"> </t>
    </r>
    <r>
      <rPr>
        <b/>
        <sz val="20"/>
        <rFont val="Calibri"/>
        <family val="2"/>
        <charset val="204"/>
        <scheme val="minor"/>
      </rPr>
      <t xml:space="preserve">
Protect-a-Bed Plush</t>
    </r>
  </si>
  <si>
    <r>
      <rPr>
        <sz val="12"/>
        <rFont val="Calibri"/>
        <family val="2"/>
        <charset val="204"/>
        <scheme val="minor"/>
      </rPr>
      <t>детский чехол</t>
    </r>
    <r>
      <rPr>
        <b/>
        <sz val="20"/>
        <rFont val="Calibri"/>
        <family val="2"/>
        <charset val="204"/>
        <scheme val="minor"/>
      </rPr>
      <t xml:space="preserve">
Kids Terry</t>
    </r>
  </si>
  <si>
    <t>0,2 категория</t>
  </si>
  <si>
    <t>Категория ткания</t>
  </si>
  <si>
    <t>Айрис</t>
  </si>
  <si>
    <t>Ткань</t>
  </si>
  <si>
    <t>Тк. Dumont</t>
  </si>
  <si>
    <t>Тк. Iris</t>
  </si>
  <si>
    <t>Тк. Casanova</t>
  </si>
  <si>
    <t>Тк. Sky velvet</t>
  </si>
  <si>
    <t>Кровать Белла</t>
  </si>
  <si>
    <t>Тумба Айрис</t>
  </si>
  <si>
    <t>3. МАЛЫЕ ФОРМЫ:</t>
  </si>
  <si>
    <t>4. АКСЕССУАРЫ:</t>
  </si>
  <si>
    <t>4.3</t>
  </si>
  <si>
    <t>4.4</t>
  </si>
  <si>
    <r>
      <t xml:space="preserve">Эстер
</t>
    </r>
    <r>
      <rPr>
        <sz val="12"/>
        <rFont val="Calibri"/>
        <family val="2"/>
        <charset val="204"/>
        <scheme val="minor"/>
      </rPr>
      <t>(без основания с ламелями)</t>
    </r>
  </si>
  <si>
    <r>
      <t xml:space="preserve">Эстер с ПМ
</t>
    </r>
    <r>
      <rPr>
        <sz val="12"/>
        <rFont val="Calibri"/>
        <family val="2"/>
        <charset val="204"/>
        <scheme val="minor"/>
      </rPr>
      <t>(с бельевым ящиком)</t>
    </r>
  </si>
  <si>
    <t>Кровать Эстер</t>
  </si>
  <si>
    <t>max нагрузка: 130   кг</t>
  </si>
  <si>
    <t xml:space="preserve">1. Жаккард, стеганный на полиэфирном волокне                                                                          
2. Пена Orto Foam                                                                
3. Бикокос
4.Белый войлок                                                             
5. Пружинная система Pocket h-15 см                           
6. Белый войлок                                                                
7. Услиление по периметру                                         
8. Жаккард, стеганный на полиэфирном волокне                     </t>
  </si>
  <si>
    <r>
      <t xml:space="preserve">Кейли
</t>
    </r>
    <r>
      <rPr>
        <sz val="12"/>
        <rFont val="Calibri"/>
        <family val="2"/>
        <charset val="204"/>
        <scheme val="minor"/>
      </rPr>
      <t>(без основания с ламелями)</t>
    </r>
  </si>
  <si>
    <t>Кровать Кейли</t>
  </si>
  <si>
    <r>
      <t xml:space="preserve">Кейли с ПМ
</t>
    </r>
    <r>
      <rPr>
        <sz val="12"/>
        <rFont val="Calibri"/>
        <family val="2"/>
        <charset val="204"/>
        <scheme val="minor"/>
      </rPr>
      <t>(с бельевым ящиком)</t>
    </r>
  </si>
  <si>
    <t>1. Ткань чехла: Микрофибра, 100% Полиэстер
2. Наполнитель: 90% полиэфирное волокно, 10% волокно бамбука</t>
  </si>
  <si>
    <t>120*060*017</t>
  </si>
  <si>
    <t>200*080*023</t>
  </si>
  <si>
    <t xml:space="preserve">   h≈    см</t>
  </si>
  <si>
    <t>гарантия:    мес.</t>
  </si>
  <si>
    <t xml:space="preserve">жесткость: </t>
  </si>
  <si>
    <t>Honney</t>
  </si>
  <si>
    <t>Pretty</t>
  </si>
  <si>
    <t>Lovely</t>
  </si>
  <si>
    <t>Bonny</t>
  </si>
  <si>
    <t>КОЛЛЕКЦИЯ SCANDI</t>
  </si>
  <si>
    <t>Lindome</t>
  </si>
  <si>
    <t>Oslo</t>
  </si>
  <si>
    <t>Otta</t>
  </si>
  <si>
    <t>Falun</t>
  </si>
  <si>
    <t>Boden</t>
  </si>
  <si>
    <t>Malmo</t>
  </si>
  <si>
    <t>КОЛЛЕКЦИЯ HARMONY</t>
  </si>
  <si>
    <t>Tonus</t>
  </si>
  <si>
    <t>Energy</t>
  </si>
  <si>
    <t>Life</t>
  </si>
  <si>
    <t>Meditation</t>
  </si>
  <si>
    <t>КОЛЛЕКЦИЯ SLEEP TONIC</t>
  </si>
  <si>
    <t>Yoga</t>
  </si>
  <si>
    <t>Lotos</t>
  </si>
  <si>
    <t>Sansara</t>
  </si>
  <si>
    <t>Guru</t>
  </si>
  <si>
    <t>КОЛЛЕКЦИЯ HARDY</t>
  </si>
  <si>
    <t>Gladiator</t>
  </si>
  <si>
    <t>Toreador</t>
  </si>
  <si>
    <t>Matador</t>
  </si>
  <si>
    <t xml:space="preserve">Hero </t>
  </si>
  <si>
    <t>КОЛЛЕКЦИЯ COMFORT</t>
  </si>
  <si>
    <t>Soft</t>
  </si>
  <si>
    <t>Medium</t>
  </si>
  <si>
    <t>Support</t>
  </si>
  <si>
    <t>Alternative</t>
  </si>
  <si>
    <t>КОЛЛЕКЦИЯ INFINITY</t>
  </si>
  <si>
    <t>Elegant</t>
  </si>
  <si>
    <t>Style</t>
  </si>
  <si>
    <t>Perfection</t>
  </si>
  <si>
    <t>Grand</t>
  </si>
  <si>
    <t>Коллекция BAMBINO</t>
  </si>
  <si>
    <t xml:space="preserve">   h≈  см</t>
  </si>
  <si>
    <t>max нагрузка:    кг</t>
  </si>
  <si>
    <t>гарантия:  месяцев</t>
  </si>
  <si>
    <t>расширенная гарантия:   месяцев</t>
  </si>
  <si>
    <t>Classic 2.0</t>
  </si>
  <si>
    <t>Coolness</t>
  </si>
  <si>
    <t>Ecobamboo</t>
  </si>
  <si>
    <t>Relax 2.0</t>
  </si>
  <si>
    <t>Сamel's wool</t>
  </si>
  <si>
    <t>Adapt Spring</t>
  </si>
  <si>
    <t>Aerobamboo Plus</t>
  </si>
  <si>
    <t>Moxie</t>
  </si>
  <si>
    <t>Ergo Cool</t>
  </si>
  <si>
    <t>Downy</t>
  </si>
  <si>
    <t>Aerobamboo</t>
  </si>
  <si>
    <t>Optima</t>
  </si>
  <si>
    <t>Puffy</t>
  </si>
  <si>
    <t>Slim</t>
  </si>
  <si>
    <t>Local</t>
  </si>
  <si>
    <t>Tricot</t>
  </si>
  <si>
    <t>Normal</t>
  </si>
  <si>
    <t>INFINITY</t>
  </si>
  <si>
    <t xml:space="preserve">односторонний </t>
  </si>
  <si>
    <t xml:space="preserve">   h≈ 26 см</t>
  </si>
  <si>
    <t>max нагрузка: до 150 кг</t>
  </si>
  <si>
    <t>расширенная гарантия: 30 лет</t>
  </si>
  <si>
    <t>двухсторонний</t>
  </si>
  <si>
    <t xml:space="preserve">   h≈ 27 см</t>
  </si>
  <si>
    <t>расширенная гарантия: 30  лет</t>
  </si>
  <si>
    <t xml:space="preserve">жесткость: высокая </t>
  </si>
  <si>
    <t xml:space="preserve">   h≈ 28 см</t>
  </si>
  <si>
    <t xml:space="preserve">   h≈ 29 см</t>
  </si>
  <si>
    <t>120
125</t>
  </si>
  <si>
    <t>140
145
150</t>
  </si>
  <si>
    <t>190
195
200</t>
  </si>
  <si>
    <t>Active</t>
  </si>
  <si>
    <t>Основание с ламелями БАЗА</t>
  </si>
  <si>
    <t>Control</t>
  </si>
  <si>
    <t xml:space="preserve">Halal Sahih </t>
  </si>
  <si>
    <t>Just</t>
  </si>
  <si>
    <r>
      <rPr>
        <sz val="12"/>
        <rFont val="Calibri"/>
        <family val="2"/>
        <charset val="204"/>
        <scheme val="minor"/>
      </rPr>
      <t>чехол на подушку</t>
    </r>
    <r>
      <rPr>
        <b/>
        <sz val="20"/>
        <rFont val="Calibri"/>
        <family val="2"/>
        <charset val="204"/>
        <scheme val="minor"/>
      </rPr>
      <t xml:space="preserve"> 
Just</t>
    </r>
  </si>
  <si>
    <t>HALAL</t>
  </si>
  <si>
    <t>1.6</t>
  </si>
  <si>
    <t>1.7</t>
  </si>
  <si>
    <t>1.8</t>
  </si>
  <si>
    <t>SLEEP TONIC</t>
  </si>
  <si>
    <t>COMFORT</t>
  </si>
  <si>
    <t>Коллекция HALAL (ХАЛЯЛЬ)</t>
  </si>
  <si>
    <t xml:space="preserve">1.Трикотажный чехол, стеганый на полиэфирном волокне
2. БЕЗОПАСНЫЙ МАТЕРИАЛ PERIOTEK® FOAM
</t>
  </si>
  <si>
    <t xml:space="preserve">   h≈ 7 см</t>
  </si>
  <si>
    <t>max нагрузка:  60  кг</t>
  </si>
  <si>
    <t>гарантия: 18 месяцев</t>
  </si>
  <si>
    <t>расширенная гарантия: 36 месяцев</t>
  </si>
  <si>
    <t>жесткость: высокая</t>
  </si>
  <si>
    <t xml:space="preserve">   h≈ 12 см</t>
  </si>
  <si>
    <t>max нагрузка: 90  кг</t>
  </si>
  <si>
    <t>1. Трикотажный  чехол, стеганый на полиэфирном волокне
2. Пена AirFoam Technology 
3. Войлок 
4. Пружинная система Mini Pocket  h-7,5 cm
5. Короб из AIRFOAM TECHNOLOGY</t>
  </si>
  <si>
    <t xml:space="preserve">   h≈ 13 см</t>
  </si>
  <si>
    <t>max нагрузка: 90 кг</t>
  </si>
  <si>
    <t>расширенная гарантия: 36  месяцев</t>
  </si>
  <si>
    <t xml:space="preserve">   h≈15 см</t>
  </si>
  <si>
    <t>расширенная гарантия:36 месяцев</t>
  </si>
  <si>
    <t>1. Чехол из жаккарда, стеганый на полиэфирном волокне
2. Пена airFlowFoam с массажным эффектом</t>
  </si>
  <si>
    <t>1. Чехол из трикотажа, стеганый на полиэфирном волокне
2. Пена airFlowFoam                                                                               
3. Кокос 
4. Лен
5. Pocket Support Аnatomic 
6. Усиление по периметру                                                                          
7. Войлок</t>
  </si>
  <si>
    <t>1. Чехол из трикотажа, стеганый на полиэфирном волокне
2. Пена airFlowFoam
3. Войлок
4. Pocket Support Аnatomic Hard
5. Усиление по периметру                                                                
6. Пена airFlowFoam</t>
  </si>
  <si>
    <t>1. Чехол из трикотажа, стеганый на полиэфирном волокне
2. Пена airFlowFoam
3. Войлок
4. Pocket Support Аnatomic 
5. Усиление по периметру                                                                   
6. Войлок</t>
  </si>
  <si>
    <t>1. Чехол из трикотажа, стеганый на полиэфирном волокне
2. Пена airFlowFoam с массажным эффектом</t>
  </si>
  <si>
    <t xml:space="preserve">1. Трикотаж, стеганый на объемном полиэфирном волокне и упругой пене
2. Объемный войлок
3. Пружинная система независимых пружин Anatomic 7zones
4. Усиление по периметру </t>
  </si>
  <si>
    <t xml:space="preserve">   h≈ 20 см</t>
  </si>
  <si>
    <t>max нагрузка: 130 кг</t>
  </si>
  <si>
    <t xml:space="preserve">1. Трикотаж, стеганый на объемном полиэфирном волокне и упругой пене
2. Упругая пена
3. Войлок
4.Пружинная система независимых пружин Anatomic 7zones
5. Усиление по периметру </t>
  </si>
  <si>
    <t xml:space="preserve">   h≈ 23 см</t>
  </si>
  <si>
    <t xml:space="preserve">1. Премиальный трикотаж, стеганый на объемном полиэфирном волокне и упругой пене
2. Упругая пена
3. Инновационный материал BICOCOS
4. Пружинная система независимых пружин Anatomic 7zones
5. Усиление по периметру </t>
  </si>
  <si>
    <t xml:space="preserve">   h≈  25  см</t>
  </si>
  <si>
    <t>max нагрузка: 140 кг</t>
  </si>
  <si>
    <t xml:space="preserve">   h≈24 см</t>
  </si>
  <si>
    <t>max нагрузка: 150   кг</t>
  </si>
  <si>
    <t xml:space="preserve">1. Премиальный трикотаж, стеганый на объемном полиэфирном волокне и упругой пене
2. Инновационный материал BICOCOS
3. Пружинная система независимых пружин Anatomic 7zones
4. Усиление по периметру </t>
  </si>
  <si>
    <t xml:space="preserve">   h≈  22 см</t>
  </si>
  <si>
    <t xml:space="preserve">1. Мягкий трикотажный чехол Antistress
2. Антибактериальная пена с экстрактом эвкалипта
3. Термовойлок
4. Пружинный блок 9 zone Hard Pro
5. Усиленный борт по периметру </t>
  </si>
  <si>
    <t xml:space="preserve">   h≈ 25 см</t>
  </si>
  <si>
    <t xml:space="preserve">жесткость: ниже средней </t>
  </si>
  <si>
    <t xml:space="preserve">   h≈ 24  см</t>
  </si>
  <si>
    <t>жесткость: ниже средней /выше средней</t>
  </si>
  <si>
    <t xml:space="preserve">   h≈ 27  см</t>
  </si>
  <si>
    <t xml:space="preserve">1.Система комфортности ADAPTIVE
2.Bi-COCOS
3.Пружинная система COMBI-ZONE 7 
4.Усиление по периметру Ribond
</t>
  </si>
  <si>
    <t>max нагрузка: 150  кг</t>
  </si>
  <si>
    <t xml:space="preserve">1.Система комфортности ADAPTIVE
2.Bi-COCOS
3.Войлок
4.Пружинная система COMBI-ZONE 7 
5.Усиление по периметру Ribond
</t>
  </si>
  <si>
    <t xml:space="preserve">   h≈ 21 см</t>
  </si>
  <si>
    <t xml:space="preserve">1.Система комфортности ADAPTIVE
2.Пена повышенной жесткости
3.Bi-COCOS
4.Пружинная система COMBI-ZONE 7 
5.Усиление по периметру Ribond
</t>
  </si>
  <si>
    <t xml:space="preserve">   h≈ 24 см</t>
  </si>
  <si>
    <t>max нагрузка:  150 кг</t>
  </si>
  <si>
    <t xml:space="preserve">1. Система комфортности ADAPTIVE
2.Пена повышенной жесткости
3.Bi-COCOS
4. Пена повышенной жесткости
5.Bi-COCOS
</t>
  </si>
  <si>
    <t xml:space="preserve">   h≈23 см</t>
  </si>
  <si>
    <t>жесткость: выше средняя/ экстра высокая</t>
  </si>
  <si>
    <t>жесткость: выше среднего</t>
  </si>
  <si>
    <t>жесткость: средняя/высокая</t>
  </si>
  <si>
    <t>Ткань чехла: Ткань Тик/Сатин (100% хлопок)
Наполнитель подушки: 
Искусственный лебяжий пух</t>
  </si>
  <si>
    <t xml:space="preserve">Ткань чехла: Микрофибра (100% п/э)
Наполнитель подушки: «верблюжий пух» (30% верблюжья 
шерсть, 70% силиконизированное волокно)
</t>
  </si>
  <si>
    <t>Чехол: микрофибра, стеганая на синтепоне (100% Полиэстер)
Наполнитель подушки: аэробамбук (10% волокно бамбука, 90% Полиэфирное волокно)</t>
  </si>
  <si>
    <t>1. Ткань чехла: 100% Tencel с обработкой TPU водонепроницаемый
2. Наполнитель: Аэробамбук (10% бамбук, 90% полиэфирное волокно)</t>
  </si>
  <si>
    <t>Внешний чехол: верхняя сторона -90% polyamide 10% spandex,
нижняя сторона -Тк. Трикотаж (100% полиэстер)
Внутренний чехол: 100% полиэстер
Основа: Пена с памятью формы с охлаждающим покрытием (100% Пенополиуретан)</t>
  </si>
  <si>
    <t xml:space="preserve">Чехол из микрофибры (100% полиэстер)
Наполнитель: латексная крошка (70% латексная крошка, 30% полиэфирное волокно)
</t>
  </si>
  <si>
    <t xml:space="preserve">Съемный чехол: тк. Трикотаж 100% полиэстер)
Внутренний чехол: 100% полиэстер
Основа: Тактильная пена с красно-синим гелем (100% пенополиуретан)
</t>
  </si>
  <si>
    <t xml:space="preserve">Внутренний чехол: 100% полиэстер( несъёмный) 
Наполнитель: пена с эффектом памяти
Внешний чехол: 1сторона: 51.5% полиэтилен, 48.5% полиэстер (100 % ПЭТ); 2 сторона: 99 % полиэстер, 1% спандекс </t>
  </si>
  <si>
    <t xml:space="preserve">Внешний чехол: Тк. Трикотаж (20% хлопок, 80% полиэстер)
Бурлет: 3D сетка (100% полиэстер)
Основа: вязкоэластичная пена с эффектом памяти (100% пенополиуретан)
</t>
  </si>
  <si>
    <t>несъемный чехол: Ткань Тик (100% хлопок)
Наполнитель: Аэробамбук (10% волокна бамбука, 90% полиэфирное волокно)</t>
  </si>
  <si>
    <t xml:space="preserve">
Съемный чехол: Ткань Tencel (100% хлопок) с обработкой ТPU
Наполнитель: Аэробамбук (10% волокна бамбука, 90% полиэфирное волокно)</t>
  </si>
  <si>
    <t xml:space="preserve">Ткань: микрофибра, 100% полиэстер   Наполнитель: 100% полое
полиэфирное волокно
Плотность наполнителя: 360г/м2
</t>
  </si>
  <si>
    <t xml:space="preserve">Ткань: микрофибра, 100% полиэстер   Наполнитель: 15% волокно на основе эвкалипта, 85% полое полиэфирное волокно
Плотность наполнителя: 180г/м2
</t>
  </si>
  <si>
    <t xml:space="preserve">Ткань: микрофибра, 100% полиэстер   Наполнитель: полиэфирное волокно 
Плотность наполнителя: 160г/м2
</t>
  </si>
  <si>
    <t xml:space="preserve">Ткань: микрофибра, 100% полиэстер  Наполнитель: полиэфирное волокно 
Плотность наполнителя: 90г/м2
</t>
  </si>
  <si>
    <t>Одеяла</t>
  </si>
  <si>
    <t>доступно для заказа</t>
  </si>
  <si>
    <t>не запущено</t>
  </si>
  <si>
    <t>HARMONY</t>
  </si>
  <si>
    <t>HARDY</t>
  </si>
  <si>
    <t>Bambino (детские)</t>
  </si>
  <si>
    <t>Подушки</t>
  </si>
  <si>
    <t>Чехлы</t>
  </si>
  <si>
    <t>SCANDI</t>
  </si>
  <si>
    <t>Sweety</t>
  </si>
  <si>
    <t>Topper Base Mini</t>
  </si>
  <si>
    <t>Topper Massage Mini</t>
  </si>
  <si>
    <t>Topper Cocos Mini</t>
  </si>
  <si>
    <t>Topper Latex Mini</t>
  </si>
  <si>
    <t>4.5</t>
  </si>
  <si>
    <t>Длина  186,190,195,200</t>
  </si>
  <si>
    <r>
      <t xml:space="preserve">Boden
</t>
    </r>
    <r>
      <rPr>
        <b/>
        <sz val="12"/>
        <color rgb="FFC00000"/>
        <rFont val="Calibri"/>
        <family val="2"/>
        <charset val="204"/>
        <scheme val="minor"/>
      </rPr>
      <t>скрутка</t>
    </r>
  </si>
  <si>
    <r>
      <t xml:space="preserve">Oslo
</t>
    </r>
    <r>
      <rPr>
        <b/>
        <sz val="12"/>
        <color rgb="FFC00000"/>
        <rFont val="Calibri"/>
        <family val="2"/>
        <charset val="204"/>
        <scheme val="minor"/>
      </rPr>
      <t>скрутка</t>
    </r>
  </si>
  <si>
    <r>
      <t xml:space="preserve">Otta
</t>
    </r>
    <r>
      <rPr>
        <b/>
        <sz val="12"/>
        <color rgb="FFC00000"/>
        <rFont val="Calibri"/>
        <family val="2"/>
        <charset val="204"/>
        <scheme val="minor"/>
      </rPr>
      <t>скрутка</t>
    </r>
  </si>
  <si>
    <r>
      <t xml:space="preserve">Lindome                            </t>
    </r>
    <r>
      <rPr>
        <b/>
        <sz val="12"/>
        <color rgb="FFC00000"/>
        <rFont val="Calibri"/>
        <family val="2"/>
        <charset val="204"/>
        <scheme val="minor"/>
      </rPr>
      <t>двойное сложение + скрутка</t>
    </r>
  </si>
  <si>
    <t>max нагрузка: 150+ кг</t>
  </si>
  <si>
    <t xml:space="preserve">1. Мягкий трикотажный чехол 
2. Пена повышенной плотности EcoLast
3. 5-зональный пружинный блок Multipocket
3. Термовойлок
4. Инновационный наполнитель бикокос
5. Усиление по периметру матраса
</t>
  </si>
  <si>
    <t xml:space="preserve">1. Мягкий трикотажный чехол 
2. Пена повышенной плотности EcoLast
3.  5-зональный пружинный блок Multipocket
3. Термовойлок
4. Усиление по периметру матраса
</t>
  </si>
  <si>
    <t xml:space="preserve">1. Мягкий трикотажный чехол 
2. Пена повышенной плотности EcoLast
3.  5-зональный пружинный блок Multipocket
4. Инновационный наполнитель бикокос
5. Усиление по периметру матраса
</t>
  </si>
  <si>
    <t xml:space="preserve"> h≈ 9 см
max нагрузка: 110 кг
гарантия: 18 мес.
расширенная гарантия: 3 года 
жесткость: средняя
чехол на молнии</t>
  </si>
  <si>
    <r>
      <t xml:space="preserve">Malmo                              </t>
    </r>
    <r>
      <rPr>
        <b/>
        <sz val="12"/>
        <color rgb="FFC00000"/>
        <rFont val="Calibri"/>
        <family val="2"/>
        <charset val="204"/>
        <scheme val="minor"/>
      </rPr>
      <t>плоская упаковка</t>
    </r>
  </si>
  <si>
    <t xml:space="preserve"> h≈ 18 см
max нагрузка: 110  кг
гарантия: 18  мес.
расширенная гарантия:  3 года
жесткость: средняя
чехол на молнии</t>
  </si>
  <si>
    <t xml:space="preserve"> h≈  18 см
max нагрузка: 140  кг
гарантия:  18  мес.
расширенная гарантия: 10 лет
жесткость: средняя
чехол на молнии</t>
  </si>
  <si>
    <t xml:space="preserve"> h≈ 20 см
max нагрузка: 140  кг
гарантия: 18 мес.
расширенная гарантия: 10 лет
жесткость: выше средней
чехол на молнии</t>
  </si>
  <si>
    <t xml:space="preserve"> h≈  23 см
max нагрузка: 150 кг
гарантия: 18 мес.
расширенная гарантия: 10 лет
жесткость: высокая
чехол на молнии</t>
  </si>
  <si>
    <r>
      <t xml:space="preserve">Falun                            </t>
    </r>
    <r>
      <rPr>
        <b/>
        <sz val="12"/>
        <color rgb="FFC00000"/>
        <rFont val="Calibri"/>
        <family val="2"/>
        <charset val="204"/>
        <scheme val="minor"/>
      </rPr>
      <t>плоская упаковка</t>
    </r>
  </si>
  <si>
    <t xml:space="preserve"> h≈ 24  см
max нагрузка: 150 кг
гарантия:  18 мес.
расширенная гарантия: 25 лет
жесткость: высокая
чехол на молнии</t>
  </si>
  <si>
    <t>Наматрасники</t>
  </si>
  <si>
    <t xml:space="preserve">Чехол: Трикотаж, стеганный на синтепоне
Наполнитель: пена Orto Foam
4 резинки по углам для крепления к спальному месту
</t>
  </si>
  <si>
    <t xml:space="preserve">   h≈  2,5 см</t>
  </si>
  <si>
    <t>гарантия: 36 месяцев</t>
  </si>
  <si>
    <t xml:space="preserve">Чехол: Трикотаж, стеганный на синтепоне
Наполнитель: пена Orto Foam с массажным эффектом
4 резинки по углам для крепления к спальному месту
</t>
  </si>
  <si>
    <t xml:space="preserve">   h≈  3 см</t>
  </si>
  <si>
    <t xml:space="preserve">Чехол: Трикотаж, стеганный на синтепоне
Наполнитель: пена Orto Foam , слой кокосового волокна
4 резинки по углам для крепления к спальному месту
</t>
  </si>
  <si>
    <t xml:space="preserve">Чехол: Трикотаж, стеганный на синтепоне
Наполнитель: пена Orto Foam латекс
4 резинки по углам для крепления к спальному месту
</t>
  </si>
  <si>
    <t xml:space="preserve">   h≈  3,5 см</t>
  </si>
  <si>
    <t>доступен с 01.08</t>
  </si>
  <si>
    <t xml:space="preserve">   h≈18 см</t>
  </si>
  <si>
    <t>max нагрузка:  90 кг</t>
  </si>
  <si>
    <t>доступен с 09.08</t>
  </si>
  <si>
    <t>Длина 190, 200</t>
  </si>
  <si>
    <t xml:space="preserve">1. Мягкий трикотажный чехол Antistress
2. Антибактериальная пена с экстрактом эвкалипта
3. Пружинный блок 9 zone Hard Pro
4. Натуральный кокос
5. Усиленный борт по периметру
</t>
  </si>
  <si>
    <t xml:space="preserve">1. Трикотаж с волокнами Канабис, стеганый на объемном полиэфирном волокне и упругой пене
2. Пена с ионом Silver                                                                      3. Натуральный кокос
4. Пружинная система независимых пружин Anatomic Hard 7zones
5. Усиление по периметру </t>
  </si>
  <si>
    <t>Relax</t>
  </si>
  <si>
    <t xml:space="preserve">1. Мягкий трикотажный чехол 
2. Ячестая пена  Cell Foam
3.  5-зональный пружинный блок Multipocket
4. Инновационный наполнитель бикокос
5. Усиление по периметру матраса
</t>
  </si>
  <si>
    <t xml:space="preserve">   h≈  24  см</t>
  </si>
  <si>
    <t xml:space="preserve">1. Мягкий трикотажный чехол Antistress
2. Антибактериальная пена с экстрактом эвкалипта
3. Упругий Nanofoam
4. Пружинный блок 9 zone Hard Pro
5. Натуральный кокос
5. Усиленный борт по периметру
</t>
  </si>
  <si>
    <t xml:space="preserve">   h≈ 23  см</t>
  </si>
  <si>
    <t xml:space="preserve">1. Мягкий трикотажный чехол Antistress
2. Антибактериальная пена с экстрактом эвкалипта
3. Упругий Nanofoam
3. Пружинный блок 9 zone Hard Pro
4. Натуральный кокос
5. Усиленный борт по периметру
</t>
  </si>
  <si>
    <t xml:space="preserve">1. Премиальный трикотаж с ультрамягкой пропиткой SoftFeel
2. Система комфортности UltraSense
3. Уникальная пена SoyaFoam с памятью формы
4. Лен
5. Пружинный блок Support System, h-18 см
6. Система усиления поддержки периметра матраса
</t>
  </si>
  <si>
    <t xml:space="preserve">1. Премиальный трикотаж с ультрамягкой пропиткой SoftFeel
2. Система комфортности UltraSense
3. Уникальная пена SoyaFoam c памятью формы
4. Лен
5. Пружинный блок Support System, h-15 см
6. Система усиления поддержки периметра матраса
</t>
  </si>
  <si>
    <t xml:space="preserve">1. Премиальный трикотаж с ультрамягкой пропиткой SoftFeel
2. Система комфортности UltraSense 
3. Уникальная пена Soya Foam
4. Высокообъемная пена Super Soft с массажным эффектом
5. Лен
6. Пружинный блок Support System, h-18 см
7. Система усиления поддержки периметра матраса
</t>
  </si>
  <si>
    <t xml:space="preserve">1. Премиальный трикотаж с ультрамягкой пропиткой SoftFeel
2. Система комфортности UltraSense 
3. Упругий ECO Latex
4. Высокообъемная пена Super Soft с массажным эффектом
5. Лен
6. Пружинный блок  Support System, h-18 см
7. Система усиления поддержки периметра матраса
</t>
  </si>
  <si>
    <t>1. Трикотажный чехол, стеганый на полиэфирном волокне
2. Кокос
3. Пружинная система Mini Pocket  h-7,5 cm
4. Короб из AIRFOAM TECHNOLOGY</t>
  </si>
  <si>
    <t>1. Трикотажный чехол, стеганый на полиэфирном волокне
2. Кокос
3. Пружинная система Pocket  h-12 cm
4. Короб из AIRFOAM TECHNOLOGY</t>
  </si>
  <si>
    <t>1. Трикотажный чехол, стеганый на полиэфирном волокне
2. Пена AirFoam Technology                                                                                                                                                                                                                                                   3. Кокос
4. Пружинная система Pocket  h-12 cm
5. Короб из AIRFOAM TECHNOLOGY</t>
  </si>
  <si>
    <t xml:space="preserve">Halal Zor </t>
  </si>
  <si>
    <t>Halal Hazine</t>
  </si>
  <si>
    <t xml:space="preserve">1. Трикотаж, стеганный на полиэфирном волокне и упругой пене                                                                          
2. пена Orto Foam с микромассажным эффектом                                                                      
3. Белый войлок                                                             
4. Пружинная система Pocket h-15 см                           
5. Белый войлок 
6. Бикокос
7. Пена Orto Foam                                                               
8. Услиление по периметру                                         
        </t>
  </si>
  <si>
    <t xml:space="preserve">   h≈   26  см</t>
  </si>
  <si>
    <t>жесткость: выше средней\ средняя</t>
  </si>
  <si>
    <t xml:space="preserve">1. Объемный трикотаж, стеганный на полиэфирном волокне и упругой пене                                                                          
2. Упругая пена  Orto Foam
3. Бикокос                                                                       
4. Белый войлок                                                             
5. Пружинная система Pocket h-18 см                           
6. Белый войлок                                                                
7. Услиление по периметру                                         
8. Жаккард, стеганный на полиэфирном волокне                     </t>
  </si>
  <si>
    <t>жесткость: экстражесткий</t>
  </si>
  <si>
    <t xml:space="preserve">1. Объемный трикотаж, стеганный на полиэфирном волокне и упругой пене                                                                          
2. Пена Memory Foam                                                                           
3. Пена Orto Foam                                                                         
4. Белый войлок                                                                                  
5. Пружинная система Pocket h-18 см                           
6. Белый войлок                                                                          
7. Услиление по периметру                                         
8. Жаккард, стеганный на полиэфирном волокне                     </t>
  </si>
  <si>
    <t xml:space="preserve">   h≈  31  см</t>
  </si>
  <si>
    <r>
      <t xml:space="preserve">Halal Rahat
</t>
    </r>
    <r>
      <rPr>
        <b/>
        <sz val="20"/>
        <color rgb="FFC00000"/>
        <rFont val="Calibri"/>
        <family val="2"/>
        <charset val="204"/>
        <scheme val="minor"/>
      </rPr>
      <t>кратность - 2 шт.</t>
    </r>
  </si>
  <si>
    <t xml:space="preserve">Поверхность: трикотаж (100% полиэстер)
Водонепроницаемый защитный слой (TPU)
Крепление: 4 Резинки
</t>
  </si>
  <si>
    <t xml:space="preserve">Поверхность: Ткань махровая (70% хлопок/30% полиэстер)
Водонепроницаемый защитный слой (TPU)
Крепление: 4 Резинки
</t>
  </si>
  <si>
    <t xml:space="preserve">Поверхность: трикотаж (100% полиэстер)
Водонепроницаемый защитный слой (TPU)
Боковая часть: 100 % полиэстер
</t>
  </si>
  <si>
    <t>Поверхность: Ткань махровая (70% хлопок/30% полиэстер)
Водонепроницаемый защитный слой (TPU)
Крепление: 4 Резинки</t>
  </si>
  <si>
    <t>Поверхность: Ткань трикотаж 100% Tencel
Водонепроницаемый защитный слой (TPU) 
Боковая часть: 100 % полиэстер</t>
  </si>
  <si>
    <t xml:space="preserve">Поверхность: Ткань махровая (70% хлопок/30% полиэстер)
Водонепроницаемый защитный слой (TPU)
Боковая часть: 100 % полиэстер
</t>
  </si>
  <si>
    <t>Поверхность: Ткань махровая (70% хлопок/30% полиэстер)
Водонепроницаемый защитный слой (TPU)
Боковая часть: 100 % полиэстер</t>
  </si>
  <si>
    <t xml:space="preserve">Поверхность: трикотаж (100% полиэстер)
Водонепроницаемый защитный слой (TPU)
Потайная Молния 
</t>
  </si>
  <si>
    <t xml:space="preserve">Поверхность: велюровая ткань
(100% полиэстер)
</t>
  </si>
  <si>
    <t xml:space="preserve">1. Мягкий трикотажный чехол 
2. Инновационный наполнитель бикокос
3.  5-зональный пружинный блок Multipocket
4. Массажная пена CellFoam
5. Термовойлок 
6. Усиление по периметру матраса
</t>
  </si>
  <si>
    <t>жесткость: средняя/ выше средней</t>
  </si>
  <si>
    <r>
      <t xml:space="preserve">КОЛЛЕКЦИЯ SCANDI </t>
    </r>
    <r>
      <rPr>
        <b/>
        <u/>
        <sz val="20"/>
        <color rgb="FFFF0000"/>
        <rFont val="Calibri"/>
        <family val="2"/>
        <charset val="204"/>
        <scheme val="minor"/>
      </rPr>
      <t xml:space="preserve">кратность 2 шт.
ВАЖНО! Матрасы изготавливаются только в стандартных размерах согласно прайс-листа. </t>
    </r>
  </si>
  <si>
    <t>с 10.01 по 14.01.2025 г. включительно</t>
  </si>
</sst>
</file>

<file path=xl/styles.xml><?xml version="1.0" encoding="utf-8"?>
<styleSheet xmlns="http://schemas.openxmlformats.org/spreadsheetml/2006/main">
  <numFmts count="11">
    <numFmt numFmtId="43" formatCode="_-* #,##0.00\ _₽_-;\-* #,##0.00\ _₽_-;_-* &quot;-&quot;??\ _₽_-;_-@_-"/>
    <numFmt numFmtId="164" formatCode="_-* #,##0.00_-;\-* #,##0.00_-;_-* &quot;-&quot;??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_р_."/>
    <numFmt numFmtId="168" formatCode="#,##0_р_."/>
    <numFmt numFmtId="169" formatCode="0.0%"/>
    <numFmt numFmtId="170" formatCode="_-* #,##0\ _₽_-;\-* #,##0\ _₽_-;_-* &quot;-&quot;??\ _₽_-;_-@_-"/>
    <numFmt numFmtId="171" formatCode="0.000%"/>
    <numFmt numFmtId="172" formatCode="#,##0.00\ [$PLN]"/>
    <numFmt numFmtId="173" formatCode="_-* #,##0_р_._-;\-* #,##0_р_._-;_-* &quot;-&quot;??_р_._-;_-@_-"/>
  </numFmts>
  <fonts count="9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u/>
      <sz val="10"/>
      <color indexed="12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Arial"/>
      <family val="2"/>
      <charset val="204"/>
    </font>
    <font>
      <u/>
      <sz val="8.5"/>
      <color theme="10"/>
      <name val="Arial Cyr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b/>
      <sz val="22"/>
      <color rgb="FFFF0000"/>
      <name val="Arial Cyr"/>
      <charset val="204"/>
    </font>
    <font>
      <b/>
      <sz val="1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8"/>
      <name val="Calibri"/>
      <family val="2"/>
      <charset val="204"/>
      <scheme val="minor"/>
    </font>
    <font>
      <b/>
      <sz val="8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u/>
      <sz val="12"/>
      <color theme="5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8"/>
      <color rgb="FFFF0000"/>
      <name val="Arial Cyr"/>
      <charset val="204"/>
    </font>
    <font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2"/>
      <color rgb="FF0000FF"/>
      <name val="Calibri"/>
      <family val="2"/>
      <charset val="204"/>
      <scheme val="minor"/>
    </font>
    <font>
      <b/>
      <sz val="12"/>
      <color rgb="FF0000FF"/>
      <name val="Calibri"/>
      <family val="2"/>
      <charset val="204"/>
      <scheme val="minor"/>
    </font>
    <font>
      <sz val="11"/>
      <name val="Calibri Light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rgb="FF0033CC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b/>
      <sz val="26"/>
      <color rgb="FFC00000"/>
      <name val="Calibri"/>
      <family val="2"/>
      <charset val="204"/>
      <scheme val="minor"/>
    </font>
    <font>
      <u/>
      <sz val="9"/>
      <color theme="10"/>
      <name val="Verdana"/>
      <family val="2"/>
    </font>
    <font>
      <sz val="9"/>
      <color theme="1"/>
      <name val="Verdana"/>
      <family val="2"/>
    </font>
    <font>
      <sz val="9"/>
      <color theme="1"/>
      <name val="Verdana"/>
      <family val="2"/>
      <charset val="238"/>
    </font>
    <font>
      <sz val="10"/>
      <name val="IKEA Sans"/>
      <family val="2"/>
    </font>
    <font>
      <sz val="10"/>
      <name val="Verdana"/>
      <family val="2"/>
    </font>
    <font>
      <sz val="10"/>
      <name val="Arial"/>
      <family val="2"/>
      <charset val="238"/>
    </font>
    <font>
      <u/>
      <sz val="10"/>
      <color theme="10"/>
      <name val="Arial Cyr"/>
      <charset val="204"/>
    </font>
    <font>
      <sz val="8"/>
      <name val="Arial"/>
      <family val="2"/>
      <charset val="204"/>
    </font>
    <font>
      <b/>
      <sz val="24"/>
      <color theme="1"/>
      <name val="Calibri"/>
      <family val="2"/>
      <charset val="204"/>
      <scheme val="minor"/>
    </font>
    <font>
      <sz val="14"/>
      <name val="Arial Cyr"/>
      <charset val="204"/>
    </font>
    <font>
      <sz val="12"/>
      <color theme="1"/>
      <name val="Calibri"/>
      <family val="2"/>
      <scheme val="minor"/>
    </font>
    <font>
      <sz val="10"/>
      <color indexed="64"/>
      <name val="Arial"/>
      <family val="2"/>
      <charset val="204"/>
    </font>
    <font>
      <sz val="12"/>
      <color rgb="FFFF0066"/>
      <name val="Calibri"/>
      <family val="2"/>
      <charset val="204"/>
      <scheme val="minor"/>
    </font>
    <font>
      <b/>
      <sz val="12"/>
      <color rgb="FFFF0066"/>
      <name val="Calibri"/>
      <family val="2"/>
      <charset val="204"/>
      <scheme val="minor"/>
    </font>
    <font>
      <sz val="12"/>
      <color rgb="FFFF33CC"/>
      <name val="Calibri"/>
      <family val="2"/>
      <charset val="204"/>
      <scheme val="minor"/>
    </font>
    <font>
      <b/>
      <sz val="12"/>
      <color rgb="FFFF33CC"/>
      <name val="Calibri"/>
      <family val="2"/>
      <charset val="204"/>
      <scheme val="minor"/>
    </font>
    <font>
      <b/>
      <sz val="10"/>
      <color rgb="FFFF33CC"/>
      <name val="Calibri"/>
      <family val="2"/>
      <charset val="204"/>
      <scheme val="minor"/>
    </font>
    <font>
      <sz val="10"/>
      <color rgb="FFFF33CC"/>
      <name val="Calibri"/>
      <family val="2"/>
      <charset val="204"/>
      <scheme val="minor"/>
    </font>
    <font>
      <sz val="11"/>
      <color rgb="FFFF33CC"/>
      <name val="Calibri Light"/>
      <family val="2"/>
      <charset val="204"/>
    </font>
    <font>
      <u/>
      <sz val="12"/>
      <color theme="10"/>
      <name val="Calibri"/>
      <family val="2"/>
      <charset val="204"/>
      <scheme val="minor"/>
    </font>
    <font>
      <u/>
      <sz val="12"/>
      <name val="Calibri"/>
      <family val="2"/>
      <charset val="204"/>
      <scheme val="minor"/>
    </font>
    <font>
      <u/>
      <sz val="12"/>
      <color rgb="FF0033CC"/>
      <name val="Calibri"/>
      <family val="2"/>
      <charset val="204"/>
      <scheme val="minor"/>
    </font>
    <font>
      <b/>
      <u/>
      <sz val="12"/>
      <color rgb="FF00206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i/>
      <sz val="12"/>
      <name val="Calibri"/>
      <family val="2"/>
      <charset val="204"/>
      <scheme val="minor"/>
    </font>
    <font>
      <b/>
      <sz val="12"/>
      <color rgb="FF0033CC"/>
      <name val="Calibri"/>
      <family val="2"/>
      <charset val="204"/>
      <scheme val="minor"/>
    </font>
    <font>
      <b/>
      <sz val="20"/>
      <color rgb="FFC0000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2"/>
      <color theme="1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12"/>
      <color rgb="FFCF340F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u/>
      <sz val="20"/>
      <color rgb="FFFF0000"/>
      <name val="Calibri"/>
      <family val="2"/>
      <charset val="204"/>
      <scheme val="minor"/>
    </font>
    <font>
      <sz val="12"/>
      <color rgb="FF7030A0"/>
      <name val="Calibri"/>
      <family val="2"/>
      <charset val="204"/>
      <scheme val="minor"/>
    </font>
    <font>
      <b/>
      <sz val="12"/>
      <color rgb="FF7030A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002060"/>
      </left>
      <right style="double">
        <color rgb="FF002060"/>
      </right>
      <top style="medium">
        <color indexed="64"/>
      </top>
      <bottom/>
      <diagonal/>
    </border>
    <border>
      <left style="thin">
        <color indexed="64"/>
      </left>
      <right style="double">
        <color rgb="FF00206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206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002060"/>
      </right>
      <top/>
      <bottom style="thin">
        <color indexed="64"/>
      </bottom>
      <diagonal/>
    </border>
    <border>
      <left/>
      <right style="double">
        <color rgb="FF002060"/>
      </right>
      <top style="medium">
        <color indexed="64"/>
      </top>
      <bottom style="thin">
        <color indexed="64"/>
      </bottom>
      <diagonal/>
    </border>
    <border>
      <left/>
      <right style="double">
        <color rgb="FF002060"/>
      </right>
      <top style="thin">
        <color indexed="64"/>
      </top>
      <bottom style="thin">
        <color indexed="64"/>
      </bottom>
      <diagonal/>
    </border>
    <border>
      <left/>
      <right style="double">
        <color rgb="FF002060"/>
      </right>
      <top style="thin">
        <color indexed="64"/>
      </top>
      <bottom style="medium">
        <color indexed="64"/>
      </bottom>
      <diagonal/>
    </border>
    <border>
      <left/>
      <right style="double">
        <color rgb="FF002060"/>
      </right>
      <top/>
      <bottom style="thin">
        <color indexed="64"/>
      </bottom>
      <diagonal/>
    </border>
    <border>
      <left style="double">
        <color theme="3" tint="-0.499984740745262"/>
      </left>
      <right style="double">
        <color theme="3" tint="-0.499984740745262"/>
      </right>
      <top style="medium">
        <color indexed="64"/>
      </top>
      <bottom style="thin">
        <color indexed="64"/>
      </bottom>
      <diagonal/>
    </border>
    <border>
      <left style="double">
        <color theme="3" tint="-0.499984740745262"/>
      </left>
      <right style="double">
        <color theme="3" tint="-0.499984740745262"/>
      </right>
      <top style="thin">
        <color indexed="64"/>
      </top>
      <bottom style="thin">
        <color indexed="64"/>
      </bottom>
      <diagonal/>
    </border>
    <border>
      <left style="double">
        <color theme="3" tint="-0.499984740745262"/>
      </left>
      <right style="double">
        <color theme="3" tint="-0.499984740745262"/>
      </right>
      <top style="thin">
        <color indexed="64"/>
      </top>
      <bottom style="medium">
        <color indexed="64"/>
      </bottom>
      <diagonal/>
    </border>
    <border>
      <left style="double">
        <color theme="3" tint="-0.499984740745262"/>
      </left>
      <right style="double">
        <color theme="3" tint="-0.499984740745262"/>
      </right>
      <top/>
      <bottom style="thin">
        <color indexed="64"/>
      </bottom>
      <diagonal/>
    </border>
    <border>
      <left/>
      <right/>
      <top style="medium">
        <color theme="3" tint="-0.499984740745262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2060"/>
      </left>
      <right/>
      <top/>
      <bottom style="thin">
        <color indexed="64"/>
      </bottom>
      <diagonal/>
    </border>
    <border>
      <left style="double">
        <color rgb="FF00206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uble">
        <color rgb="FF002060"/>
      </left>
      <right/>
      <top style="thin">
        <color indexed="64"/>
      </top>
      <bottom style="medium">
        <color indexed="64"/>
      </bottom>
      <diagonal/>
    </border>
    <border>
      <left style="double">
        <color rgb="FF00206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002060"/>
      </left>
      <right style="thin">
        <color indexed="64"/>
      </right>
      <top/>
      <bottom style="thin">
        <color indexed="64"/>
      </bottom>
      <diagonal/>
    </border>
    <border>
      <left style="double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002060"/>
      </right>
      <top style="medium">
        <color indexed="64"/>
      </top>
      <bottom style="medium">
        <color indexed="64"/>
      </bottom>
      <diagonal/>
    </border>
    <border>
      <left style="double">
        <color rgb="FF002060"/>
      </left>
      <right/>
      <top/>
      <bottom style="medium">
        <color indexed="64"/>
      </bottom>
      <diagonal/>
    </border>
    <border>
      <left style="double">
        <color rgb="FF00206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rgb="FF002060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rgb="FF00206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002060"/>
      </left>
      <right/>
      <top/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rgb="FF002060"/>
      </right>
      <top/>
      <bottom style="medium">
        <color indexed="64"/>
      </bottom>
      <diagonal/>
    </border>
    <border>
      <left/>
      <right style="double">
        <color rgb="FF00206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207">
    <xf numFmtId="0" fontId="0" fillId="0" borderId="0"/>
    <xf numFmtId="0" fontId="2" fillId="0" borderId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11" fillId="0" borderId="0"/>
    <xf numFmtId="0" fontId="1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5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166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/>
    <xf numFmtId="0" fontId="58" fillId="0" borderId="0"/>
    <xf numFmtId="172" fontId="59" fillId="0" borderId="0"/>
    <xf numFmtId="0" fontId="60" fillId="0" borderId="0"/>
    <xf numFmtId="172" fontId="61" fillId="0" borderId="0"/>
    <xf numFmtId="9" fontId="59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1" fillId="16" borderId="120" applyNumberFormat="0" applyFont="0" applyAlignment="0" applyProtection="0"/>
    <xf numFmtId="0" fontId="1" fillId="16" borderId="120" applyNumberFormat="0" applyFont="0" applyAlignment="0" applyProtection="0"/>
    <xf numFmtId="0" fontId="1" fillId="16" borderId="12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0" fontId="66" fillId="0" borderId="0"/>
    <xf numFmtId="0" fontId="67" fillId="0" borderId="0"/>
  </cellStyleXfs>
  <cellXfs count="1004">
    <xf numFmtId="0" fontId="0" fillId="0" borderId="0" xfId="0"/>
    <xf numFmtId="9" fontId="16" fillId="0" borderId="11" xfId="162" applyFont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6" fillId="0" borderId="11" xfId="6" applyFont="1" applyBorder="1" applyAlignment="1">
      <alignment horizontal="center"/>
    </xf>
    <xf numFmtId="0" fontId="21" fillId="0" borderId="0" xfId="6" applyFont="1" applyAlignment="1">
      <alignment horizontal="center"/>
    </xf>
    <xf numFmtId="0" fontId="21" fillId="0" borderId="0" xfId="6" applyFont="1"/>
    <xf numFmtId="0" fontId="23" fillId="6" borderId="1" xfId="1" applyFont="1" applyFill="1" applyBorder="1" applyAlignment="1" applyProtection="1">
      <alignment horizontal="center" vertical="center" wrapText="1"/>
      <protection hidden="1"/>
    </xf>
    <xf numFmtId="9" fontId="0" fillId="0" borderId="0" xfId="1594" applyFont="1"/>
    <xf numFmtId="0" fontId="23" fillId="6" borderId="7" xfId="1" applyFont="1" applyFill="1" applyBorder="1" applyAlignment="1" applyProtection="1">
      <alignment horizontal="center" vertical="center" wrapText="1"/>
      <protection hidden="1"/>
    </xf>
    <xf numFmtId="0" fontId="28" fillId="0" borderId="0" xfId="0" applyFont="1"/>
    <xf numFmtId="0" fontId="30" fillId="0" borderId="32" xfId="1" applyFont="1" applyBorder="1" applyAlignment="1" applyProtection="1">
      <alignment horizontal="center" vertical="center" wrapText="1"/>
      <protection hidden="1"/>
    </xf>
    <xf numFmtId="0" fontId="25" fillId="6" borderId="1" xfId="1" applyFont="1" applyFill="1" applyBorder="1" applyAlignment="1" applyProtection="1">
      <alignment horizontal="center" vertical="center" wrapText="1"/>
      <protection hidden="1"/>
    </xf>
    <xf numFmtId="0" fontId="32" fillId="6" borderId="1" xfId="1" applyFont="1" applyFill="1" applyBorder="1" applyAlignment="1" applyProtection="1">
      <alignment horizontal="center" vertical="center" wrapText="1"/>
      <protection hidden="1"/>
    </xf>
    <xf numFmtId="0" fontId="32" fillId="6" borderId="35" xfId="1" applyFont="1" applyFill="1" applyBorder="1" applyAlignment="1" applyProtection="1">
      <alignment horizontal="center" vertical="center" wrapText="1"/>
      <protection hidden="1"/>
    </xf>
    <xf numFmtId="0" fontId="32" fillId="6" borderId="5" xfId="1" applyFont="1" applyFill="1" applyBorder="1" applyAlignment="1" applyProtection="1">
      <alignment horizontal="center" vertical="center" wrapText="1"/>
      <protection hidden="1"/>
    </xf>
    <xf numFmtId="0" fontId="33" fillId="0" borderId="37" xfId="1" applyFont="1" applyBorder="1" applyAlignment="1" applyProtection="1">
      <alignment vertical="center" wrapText="1"/>
      <protection hidden="1"/>
    </xf>
    <xf numFmtId="0" fontId="33" fillId="6" borderId="8" xfId="1" applyFont="1" applyFill="1" applyBorder="1" applyAlignment="1" applyProtection="1">
      <alignment horizontal="center" vertical="center" wrapText="1"/>
      <protection hidden="1"/>
    </xf>
    <xf numFmtId="0" fontId="34" fillId="6" borderId="50" xfId="1" applyFont="1" applyFill="1" applyBorder="1" applyAlignment="1" applyProtection="1">
      <alignment horizontal="center" vertical="center" wrapText="1"/>
      <protection hidden="1"/>
    </xf>
    <xf numFmtId="9" fontId="28" fillId="0" borderId="0" xfId="1594" applyFont="1"/>
    <xf numFmtId="9" fontId="34" fillId="9" borderId="70" xfId="1594" applyFont="1" applyFill="1" applyBorder="1" applyAlignment="1" applyProtection="1">
      <alignment horizontal="center" vertical="center" wrapText="1"/>
      <protection hidden="1"/>
    </xf>
    <xf numFmtId="0" fontId="0" fillId="0" borderId="0" xfId="0"/>
    <xf numFmtId="0" fontId="28" fillId="0" borderId="0" xfId="0" applyFont="1" applyAlignment="1">
      <alignment horizontal="center" vertical="center"/>
    </xf>
    <xf numFmtId="0" fontId="0" fillId="0" borderId="0" xfId="0"/>
    <xf numFmtId="9" fontId="22" fillId="8" borderId="1" xfId="1594" applyFont="1" applyFill="1" applyBorder="1" applyAlignment="1" applyProtection="1">
      <alignment horizontal="center" vertical="center" wrapText="1"/>
      <protection hidden="1"/>
    </xf>
    <xf numFmtId="9" fontId="24" fillId="9" borderId="28" xfId="1594" applyFont="1" applyFill="1" applyBorder="1" applyAlignment="1" applyProtection="1">
      <alignment horizontal="center" vertical="center" wrapText="1"/>
      <protection hidden="1"/>
    </xf>
    <xf numFmtId="9" fontId="22" fillId="9" borderId="29" xfId="1594" applyFont="1" applyFill="1" applyBorder="1" applyAlignment="1" applyProtection="1">
      <alignment horizontal="center" vertical="center" wrapText="1"/>
      <protection hidden="1"/>
    </xf>
    <xf numFmtId="0" fontId="20" fillId="6" borderId="50" xfId="1" applyFont="1" applyFill="1" applyBorder="1" applyAlignment="1" applyProtection="1">
      <alignment horizontal="center" vertical="center" wrapText="1"/>
      <protection hidden="1"/>
    </xf>
    <xf numFmtId="9" fontId="20" fillId="9" borderId="70" xfId="1594" applyFont="1" applyFill="1" applyBorder="1" applyAlignment="1" applyProtection="1">
      <alignment horizontal="center" vertical="center" wrapText="1"/>
      <protection hidden="1"/>
    </xf>
    <xf numFmtId="9" fontId="24" fillId="9" borderId="29" xfId="1594" applyFont="1" applyFill="1" applyBorder="1" applyAlignment="1" applyProtection="1">
      <alignment horizontal="center" vertical="center" wrapText="1"/>
      <protection hidden="1"/>
    </xf>
    <xf numFmtId="9" fontId="22" fillId="9" borderId="80" xfId="1594" applyFont="1" applyFill="1" applyBorder="1" applyAlignment="1" applyProtection="1">
      <alignment horizontal="center" vertical="center" wrapText="1"/>
      <protection hidden="1"/>
    </xf>
    <xf numFmtId="0" fontId="23" fillId="6" borderId="29" xfId="1" applyFont="1" applyFill="1" applyBorder="1" applyAlignment="1" applyProtection="1">
      <alignment horizontal="center" vertical="center" wrapText="1"/>
      <protection hidden="1"/>
    </xf>
    <xf numFmtId="9" fontId="20" fillId="9" borderId="1" xfId="1594" applyFont="1" applyFill="1" applyBorder="1" applyAlignment="1" applyProtection="1">
      <alignment horizontal="center" vertical="center" wrapText="1"/>
      <protection hidden="1"/>
    </xf>
    <xf numFmtId="0" fontId="19" fillId="6" borderId="1" xfId="1" applyFont="1" applyFill="1" applyBorder="1" applyAlignment="1" applyProtection="1">
      <alignment horizontal="center" vertical="center" wrapText="1"/>
      <protection hidden="1"/>
    </xf>
    <xf numFmtId="0" fontId="19" fillId="6" borderId="8" xfId="1" applyFont="1" applyFill="1" applyBorder="1" applyAlignment="1" applyProtection="1">
      <alignment horizontal="center" vertical="center" wrapText="1"/>
      <protection hidden="1"/>
    </xf>
    <xf numFmtId="0" fontId="20" fillId="6" borderId="7" xfId="1" applyFont="1" applyFill="1" applyBorder="1" applyAlignment="1" applyProtection="1">
      <alignment horizontal="center" vertical="center" wrapText="1"/>
      <protection hidden="1"/>
    </xf>
    <xf numFmtId="0" fontId="23" fillId="6" borderId="49" xfId="1" applyFont="1" applyFill="1" applyBorder="1" applyAlignment="1" applyProtection="1">
      <alignment horizontal="center" vertical="center" wrapText="1"/>
      <protection hidden="1"/>
    </xf>
    <xf numFmtId="0" fontId="34" fillId="6" borderId="83" xfId="1" applyFont="1" applyFill="1" applyBorder="1" applyAlignment="1" applyProtection="1">
      <alignment horizontal="center" vertical="center" wrapText="1"/>
      <protection hidden="1"/>
    </xf>
    <xf numFmtId="0" fontId="30" fillId="6" borderId="8" xfId="1" applyFont="1" applyFill="1" applyBorder="1" applyAlignment="1" applyProtection="1">
      <alignment horizontal="center" vertical="center" wrapText="1"/>
      <protection hidden="1"/>
    </xf>
    <xf numFmtId="0" fontId="35" fillId="0" borderId="0" xfId="0" applyFont="1"/>
    <xf numFmtId="9" fontId="16" fillId="0" borderId="0" xfId="162" applyFont="1" applyBorder="1" applyAlignment="1">
      <alignment horizontal="center" vertical="center"/>
    </xf>
    <xf numFmtId="0" fontId="0" fillId="0" borderId="0" xfId="0" applyFont="1" applyBorder="1"/>
    <xf numFmtId="9" fontId="16" fillId="0" borderId="27" xfId="162" applyFont="1" applyBorder="1" applyAlignment="1">
      <alignment horizontal="center" vertical="center"/>
    </xf>
    <xf numFmtId="0" fontId="25" fillId="6" borderId="5" xfId="1" applyFont="1" applyFill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>
      <alignment horizontal="center" vertical="center" wrapText="1"/>
    </xf>
    <xf numFmtId="0" fontId="28" fillId="4" borderId="0" xfId="0" applyFont="1" applyFill="1"/>
    <xf numFmtId="9" fontId="28" fillId="4" borderId="0" xfId="1594" applyFont="1" applyFill="1"/>
    <xf numFmtId="0" fontId="27" fillId="4" borderId="0" xfId="0" applyFont="1" applyFill="1"/>
    <xf numFmtId="0" fontId="28" fillId="0" borderId="0" xfId="0" applyFont="1" applyBorder="1"/>
    <xf numFmtId="0" fontId="28" fillId="4" borderId="0" xfId="0" applyFont="1" applyFill="1" applyBorder="1"/>
    <xf numFmtId="9" fontId="28" fillId="0" borderId="0" xfId="1594" applyFont="1" applyBorder="1"/>
    <xf numFmtId="9" fontId="28" fillId="4" borderId="0" xfId="1594" applyFont="1" applyFill="1" applyBorder="1"/>
    <xf numFmtId="0" fontId="30" fillId="0" borderId="0" xfId="6" applyFont="1" applyAlignment="1">
      <alignment horizontal="center" vertical="center"/>
    </xf>
    <xf numFmtId="9" fontId="24" fillId="8" borderId="1" xfId="1594" applyFont="1" applyFill="1" applyBorder="1" applyAlignment="1" applyProtection="1">
      <alignment horizontal="center" vertical="center" wrapText="1"/>
      <protection hidden="1"/>
    </xf>
    <xf numFmtId="0" fontId="35" fillId="4" borderId="0" xfId="0" applyFont="1" applyFill="1"/>
    <xf numFmtId="168" fontId="42" fillId="0" borderId="31" xfId="1" applyNumberFormat="1" applyFont="1" applyFill="1" applyBorder="1" applyAlignment="1" applyProtection="1">
      <alignment horizontal="center" vertical="center" wrapText="1"/>
      <protection hidden="1"/>
    </xf>
    <xf numFmtId="168" fontId="39" fillId="0" borderId="31" xfId="1" applyNumberFormat="1" applyFont="1" applyFill="1" applyBorder="1" applyAlignment="1" applyProtection="1">
      <alignment horizontal="center" vertical="center" wrapText="1"/>
      <protection hidden="1"/>
    </xf>
    <xf numFmtId="168" fontId="42" fillId="0" borderId="1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57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57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58" xfId="1" applyNumberFormat="1" applyFont="1" applyFill="1" applyBorder="1" applyAlignment="1" applyProtection="1">
      <alignment horizontal="center" vertical="center" wrapText="1"/>
      <protection hidden="1"/>
    </xf>
    <xf numFmtId="0" fontId="25" fillId="4" borderId="0" xfId="0" applyFont="1" applyFill="1"/>
    <xf numFmtId="0" fontId="25" fillId="0" borderId="0" xfId="0" applyFont="1"/>
    <xf numFmtId="170" fontId="0" fillId="0" borderId="0" xfId="1593" applyNumberFormat="1" applyFont="1"/>
    <xf numFmtId="9" fontId="43" fillId="0" borderId="11" xfId="162" applyFont="1" applyBorder="1" applyAlignment="1">
      <alignment horizontal="center" vertical="center"/>
    </xf>
    <xf numFmtId="168" fontId="25" fillId="0" borderId="59" xfId="1" applyNumberFormat="1" applyFont="1" applyFill="1" applyBorder="1" applyAlignment="1" applyProtection="1">
      <alignment horizontal="center" vertical="center" wrapText="1"/>
      <protection hidden="1"/>
    </xf>
    <xf numFmtId="0" fontId="25" fillId="4" borderId="0" xfId="0" applyFont="1" applyFill="1" applyBorder="1"/>
    <xf numFmtId="9" fontId="25" fillId="0" borderId="0" xfId="1594" applyFont="1" applyFill="1"/>
    <xf numFmtId="9" fontId="25" fillId="4" borderId="0" xfId="1594" applyFont="1" applyFill="1"/>
    <xf numFmtId="0" fontId="25" fillId="0" borderId="0" xfId="0" applyFont="1" applyBorder="1"/>
    <xf numFmtId="0" fontId="0" fillId="0" borderId="0" xfId="0"/>
    <xf numFmtId="0" fontId="25" fillId="6" borderId="35" xfId="1" applyFont="1" applyFill="1" applyBorder="1" applyAlignment="1" applyProtection="1">
      <alignment horizontal="center" vertical="center" wrapText="1"/>
      <protection hidden="1"/>
    </xf>
    <xf numFmtId="0" fontId="25" fillId="6" borderId="34" xfId="1" applyFont="1" applyFill="1" applyBorder="1" applyAlignment="1" applyProtection="1">
      <alignment horizontal="center" vertical="center" wrapText="1"/>
      <protection hidden="1"/>
    </xf>
    <xf numFmtId="0" fontId="19" fillId="0" borderId="33" xfId="1" applyFont="1" applyBorder="1" applyAlignment="1" applyProtection="1">
      <alignment horizontal="center" vertical="center" wrapText="1"/>
      <protection hidden="1"/>
    </xf>
    <xf numFmtId="0" fontId="0" fillId="4" borderId="0" xfId="0" applyFill="1"/>
    <xf numFmtId="0" fontId="20" fillId="6" borderId="1" xfId="1" applyFont="1" applyFill="1" applyBorder="1" applyAlignment="1" applyProtection="1">
      <alignment horizontal="center" vertical="center" wrapText="1"/>
      <protection hidden="1"/>
    </xf>
    <xf numFmtId="0" fontId="34" fillId="2" borderId="50" xfId="1" applyFont="1" applyFill="1" applyBorder="1" applyAlignment="1" applyProtection="1">
      <alignment horizontal="center" vertical="center" wrapText="1"/>
      <protection hidden="1"/>
    </xf>
    <xf numFmtId="17" fontId="40" fillId="4" borderId="0" xfId="0" applyNumberFormat="1" applyFont="1" applyFill="1" applyAlignment="1">
      <alignment vertical="center"/>
    </xf>
    <xf numFmtId="0" fontId="46" fillId="0" borderId="11" xfId="0" applyFont="1" applyBorder="1" applyAlignment="1">
      <alignment horizontal="center" vertical="center"/>
    </xf>
    <xf numFmtId="0" fontId="21" fillId="4" borderId="0" xfId="6" applyFont="1" applyFill="1"/>
    <xf numFmtId="0" fontId="45" fillId="4" borderId="0" xfId="0" applyFont="1" applyFill="1" applyBorder="1" applyAlignment="1">
      <alignment horizontal="center"/>
    </xf>
    <xf numFmtId="0" fontId="21" fillId="0" borderId="21" xfId="6" applyFont="1" applyBorder="1" applyAlignment="1">
      <alignment horizontal="center"/>
    </xf>
    <xf numFmtId="0" fontId="21" fillId="0" borderId="21" xfId="6" applyFont="1" applyBorder="1" applyAlignment="1"/>
    <xf numFmtId="0" fontId="21" fillId="0" borderId="13" xfId="6" applyFont="1" applyBorder="1" applyAlignment="1"/>
    <xf numFmtId="0" fontId="21" fillId="0" borderId="27" xfId="6" applyFont="1" applyBorder="1" applyAlignment="1"/>
    <xf numFmtId="0" fontId="19" fillId="0" borderId="33" xfId="1" applyFont="1" applyBorder="1" applyAlignment="1" applyProtection="1">
      <alignment horizontal="center" vertical="center" wrapText="1"/>
      <protection hidden="1"/>
    </xf>
    <xf numFmtId="0" fontId="25" fillId="6" borderId="36" xfId="1" applyFont="1" applyFill="1" applyBorder="1" applyAlignment="1" applyProtection="1">
      <alignment horizontal="center" vertical="center" wrapText="1"/>
      <protection hidden="1"/>
    </xf>
    <xf numFmtId="9" fontId="34" fillId="6" borderId="70" xfId="1594" applyFont="1" applyFill="1" applyBorder="1" applyAlignment="1" applyProtection="1">
      <alignment horizontal="center" vertical="center" wrapText="1"/>
      <protection hidden="1"/>
    </xf>
    <xf numFmtId="9" fontId="28" fillId="0" borderId="0" xfId="1594" applyFont="1"/>
    <xf numFmtId="9" fontId="25" fillId="9" borderId="71" xfId="1594" applyFont="1" applyFill="1" applyBorder="1" applyAlignment="1" applyProtection="1">
      <alignment horizontal="center" vertical="center" wrapText="1"/>
      <protection hidden="1"/>
    </xf>
    <xf numFmtId="0" fontId="28" fillId="4" borderId="0" xfId="0" applyNumberFormat="1" applyFont="1" applyFill="1" applyBorder="1" applyAlignment="1">
      <alignment horizontal="center"/>
    </xf>
    <xf numFmtId="0" fontId="30" fillId="6" borderId="94" xfId="1" applyFont="1" applyFill="1" applyBorder="1" applyAlignment="1" applyProtection="1">
      <alignment horizontal="center" vertical="center" wrapText="1"/>
      <protection hidden="1"/>
    </xf>
    <xf numFmtId="0" fontId="25" fillId="4" borderId="0" xfId="0" applyNumberFormat="1" applyFont="1" applyFill="1" applyBorder="1" applyAlignment="1"/>
    <xf numFmtId="9" fontId="25" fillId="4" borderId="0" xfId="1594" applyFont="1" applyFill="1" applyBorder="1"/>
    <xf numFmtId="0" fontId="44" fillId="6" borderId="84" xfId="1" applyFont="1" applyFill="1" applyBorder="1" applyAlignment="1" applyProtection="1">
      <alignment horizontal="center" vertical="center" wrapText="1"/>
      <protection hidden="1"/>
    </xf>
    <xf numFmtId="9" fontId="16" fillId="12" borderId="27" xfId="162" applyFont="1" applyFill="1" applyBorder="1" applyAlignment="1">
      <alignment horizontal="center" vertical="center"/>
    </xf>
    <xf numFmtId="0" fontId="33" fillId="4" borderId="22" xfId="1" applyFont="1" applyFill="1" applyBorder="1" applyAlignment="1" applyProtection="1">
      <alignment vertical="center" wrapText="1"/>
      <protection hidden="1"/>
    </xf>
    <xf numFmtId="0" fontId="19" fillId="0" borderId="33" xfId="1" applyFont="1" applyBorder="1" applyAlignment="1" applyProtection="1">
      <alignment horizontal="center" vertical="center" wrapText="1"/>
      <protection hidden="1"/>
    </xf>
    <xf numFmtId="168" fontId="25" fillId="0" borderId="40" xfId="1" applyNumberFormat="1" applyFont="1" applyFill="1" applyBorder="1" applyAlignment="1" applyProtection="1">
      <alignment horizontal="center" vertical="center" wrapText="1"/>
      <protection hidden="1"/>
    </xf>
    <xf numFmtId="9" fontId="20" fillId="13" borderId="1" xfId="1594" applyFont="1" applyFill="1" applyBorder="1" applyAlignment="1" applyProtection="1">
      <alignment horizontal="center" vertical="center" wrapText="1"/>
      <protection hidden="1"/>
    </xf>
    <xf numFmtId="168" fontId="25" fillId="0" borderId="29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50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9" fontId="25" fillId="6" borderId="71" xfId="1594" applyFont="1" applyFill="1" applyBorder="1" applyAlignment="1" applyProtection="1">
      <alignment horizontal="center" vertical="center" wrapText="1"/>
      <protection hidden="1"/>
    </xf>
    <xf numFmtId="0" fontId="44" fillId="6" borderId="85" xfId="1" applyFont="1" applyFill="1" applyBorder="1" applyAlignment="1" applyProtection="1">
      <alignment horizontal="center" vertical="center" wrapText="1"/>
      <protection hidden="1"/>
    </xf>
    <xf numFmtId="0" fontId="44" fillId="9" borderId="85" xfId="1" applyFont="1" applyFill="1" applyBorder="1" applyAlignment="1" applyProtection="1">
      <alignment horizontal="center" vertical="center" wrapText="1"/>
      <protection hidden="1"/>
    </xf>
    <xf numFmtId="168" fontId="25" fillId="0" borderId="56" xfId="1" applyNumberFormat="1" applyFont="1" applyFill="1" applyBorder="1" applyAlignment="1" applyProtection="1">
      <alignment horizontal="center" vertical="center" wrapText="1"/>
      <protection hidden="1"/>
    </xf>
    <xf numFmtId="9" fontId="25" fillId="0" borderId="0" xfId="1594" applyFont="1" applyBorder="1"/>
    <xf numFmtId="9" fontId="25" fillId="0" borderId="0" xfId="1594" applyFont="1"/>
    <xf numFmtId="9" fontId="25" fillId="2" borderId="71" xfId="1594" applyFont="1" applyFill="1" applyBorder="1" applyAlignment="1" applyProtection="1">
      <alignment horizontal="center" vertical="center" wrapText="1"/>
      <protection hidden="1"/>
    </xf>
    <xf numFmtId="9" fontId="25" fillId="6" borderId="72" xfId="1594" applyFont="1" applyFill="1" applyBorder="1" applyAlignment="1" applyProtection="1">
      <alignment horizontal="center" vertical="center" wrapText="1"/>
      <protection hidden="1"/>
    </xf>
    <xf numFmtId="9" fontId="25" fillId="11" borderId="72" xfId="1594" applyFont="1" applyFill="1" applyBorder="1" applyAlignment="1" applyProtection="1">
      <alignment horizontal="center" vertical="center" wrapText="1"/>
      <protection hidden="1"/>
    </xf>
    <xf numFmtId="9" fontId="24" fillId="11" borderId="1" xfId="1594" applyFont="1" applyFill="1" applyBorder="1" applyAlignment="1" applyProtection="1">
      <alignment horizontal="center" vertical="center" wrapText="1"/>
      <protection hidden="1"/>
    </xf>
    <xf numFmtId="0" fontId="25" fillId="6" borderId="35" xfId="1" applyFont="1" applyFill="1" applyBorder="1" applyAlignment="1" applyProtection="1">
      <alignment horizontal="center" vertical="center" wrapText="1"/>
      <protection hidden="1"/>
    </xf>
    <xf numFmtId="0" fontId="25" fillId="6" borderId="34" xfId="1" applyFont="1" applyFill="1" applyBorder="1" applyAlignment="1" applyProtection="1">
      <alignment horizontal="center" vertical="center" wrapText="1"/>
      <protection hidden="1"/>
    </xf>
    <xf numFmtId="9" fontId="16" fillId="12" borderId="0" xfId="162" applyFont="1" applyFill="1" applyBorder="1" applyAlignment="1">
      <alignment horizontal="center" vertical="center"/>
    </xf>
    <xf numFmtId="0" fontId="52" fillId="6" borderId="1" xfId="1" applyFont="1" applyFill="1" applyBorder="1" applyAlignment="1" applyProtection="1">
      <alignment horizontal="center" vertical="center" wrapText="1"/>
      <protection hidden="1"/>
    </xf>
    <xf numFmtId="0" fontId="25" fillId="6" borderId="34" xfId="1" applyFont="1" applyFill="1" applyBorder="1" applyAlignment="1" applyProtection="1">
      <alignment horizontal="center" vertical="center" wrapText="1"/>
      <protection hidden="1"/>
    </xf>
    <xf numFmtId="0" fontId="25" fillId="4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9" fontId="25" fillId="13" borderId="34" xfId="1594" applyFont="1" applyFill="1" applyBorder="1" applyAlignment="1" applyProtection="1">
      <alignment horizontal="center" vertical="center" wrapText="1"/>
      <protection hidden="1"/>
    </xf>
    <xf numFmtId="9" fontId="25" fillId="13" borderId="1" xfId="1594" applyFont="1" applyFill="1" applyBorder="1" applyAlignment="1" applyProtection="1">
      <alignment horizontal="center" vertical="center" wrapText="1"/>
      <protection hidden="1"/>
    </xf>
    <xf numFmtId="9" fontId="25" fillId="13" borderId="5" xfId="1594" applyFont="1" applyFill="1" applyBorder="1" applyAlignment="1" applyProtection="1">
      <alignment horizontal="center" vertical="center" wrapText="1"/>
      <protection hidden="1"/>
    </xf>
    <xf numFmtId="168" fontId="25" fillId="0" borderId="80" xfId="1" applyNumberFormat="1" applyFont="1" applyFill="1" applyBorder="1" applyAlignment="1" applyProtection="1">
      <alignment horizontal="center" vertical="center" wrapText="1"/>
      <protection hidden="1"/>
    </xf>
    <xf numFmtId="9" fontId="25" fillId="15" borderId="71" xfId="1594" applyFont="1" applyFill="1" applyBorder="1" applyAlignment="1" applyProtection="1">
      <alignment horizontal="center" vertical="center" wrapText="1"/>
      <protection hidden="1"/>
    </xf>
    <xf numFmtId="9" fontId="25" fillId="15" borderId="72" xfId="1594" applyFont="1" applyFill="1" applyBorder="1" applyAlignment="1" applyProtection="1">
      <alignment horizontal="center" vertical="center" wrapText="1"/>
      <protection hidden="1"/>
    </xf>
    <xf numFmtId="9" fontId="25" fillId="15" borderId="88" xfId="1594" applyFont="1" applyFill="1" applyBorder="1" applyAlignment="1" applyProtection="1">
      <alignment horizontal="center" vertical="center" wrapText="1"/>
      <protection hidden="1"/>
    </xf>
    <xf numFmtId="9" fontId="25" fillId="15" borderId="89" xfId="1594" applyFont="1" applyFill="1" applyBorder="1" applyAlignment="1" applyProtection="1">
      <alignment horizontal="center" vertical="center" wrapText="1"/>
      <protection hidden="1"/>
    </xf>
    <xf numFmtId="169" fontId="25" fillId="15" borderId="89" xfId="1594" applyNumberFormat="1" applyFont="1" applyFill="1" applyBorder="1" applyAlignment="1" applyProtection="1">
      <alignment horizontal="center" vertical="center" wrapText="1"/>
      <protection hidden="1"/>
    </xf>
    <xf numFmtId="10" fontId="0" fillId="0" borderId="0" xfId="1594" applyNumberFormat="1" applyFont="1"/>
    <xf numFmtId="170" fontId="0" fillId="0" borderId="0" xfId="1593" applyNumberFormat="1" applyFont="1" applyAlignment="1">
      <alignment vertical="center"/>
    </xf>
    <xf numFmtId="3" fontId="25" fillId="0" borderId="80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29" xfId="1" applyNumberFormat="1" applyFont="1" applyFill="1" applyBorder="1" applyAlignment="1" applyProtection="1">
      <alignment horizontal="center" vertical="center" wrapText="1"/>
      <protection hidden="1"/>
    </xf>
    <xf numFmtId="171" fontId="0" fillId="0" borderId="0" xfId="1594" applyNumberFormat="1" applyFont="1"/>
    <xf numFmtId="9" fontId="25" fillId="14" borderId="71" xfId="1594" applyFont="1" applyFill="1" applyBorder="1" applyAlignment="1" applyProtection="1">
      <alignment horizontal="center" vertical="center" wrapText="1"/>
      <protection hidden="1"/>
    </xf>
    <xf numFmtId="3" fontId="25" fillId="0" borderId="40" xfId="1593" applyNumberFormat="1" applyFont="1" applyFill="1" applyBorder="1" applyAlignment="1" applyProtection="1">
      <alignment horizontal="center" vertical="center" wrapText="1"/>
      <protection hidden="1"/>
    </xf>
    <xf numFmtId="3" fontId="25" fillId="0" borderId="29" xfId="1593" applyNumberFormat="1" applyFont="1" applyFill="1" applyBorder="1" applyAlignment="1" applyProtection="1">
      <alignment horizontal="center" vertical="center" wrapText="1"/>
      <protection hidden="1"/>
    </xf>
    <xf numFmtId="3" fontId="25" fillId="0" borderId="39" xfId="1593" applyNumberFormat="1" applyFont="1" applyFill="1" applyBorder="1" applyAlignment="1" applyProtection="1">
      <alignment horizontal="center" vertical="center" wrapText="1"/>
      <protection hidden="1"/>
    </xf>
    <xf numFmtId="3" fontId="25" fillId="0" borderId="30" xfId="1593" applyNumberFormat="1" applyFont="1" applyFill="1" applyBorder="1" applyAlignment="1" applyProtection="1">
      <alignment horizontal="center" vertical="center" wrapText="1"/>
      <protection hidden="1"/>
    </xf>
    <xf numFmtId="3" fontId="25" fillId="0" borderId="77" xfId="1593" applyNumberFormat="1" applyFont="1" applyFill="1" applyBorder="1" applyAlignment="1" applyProtection="1">
      <alignment horizontal="center" vertical="center" wrapText="1"/>
      <protection hidden="1"/>
    </xf>
    <xf numFmtId="3" fontId="25" fillId="0" borderId="80" xfId="1593" applyNumberFormat="1" applyFont="1" applyFill="1" applyBorder="1" applyAlignment="1" applyProtection="1">
      <alignment horizontal="center" vertical="center" wrapText="1"/>
      <protection hidden="1"/>
    </xf>
    <xf numFmtId="3" fontId="25" fillId="0" borderId="28" xfId="1593" applyNumberFormat="1" applyFont="1" applyFill="1" applyBorder="1" applyAlignment="1" applyProtection="1">
      <alignment horizontal="center" vertical="center" wrapText="1"/>
      <protection hidden="1"/>
    </xf>
    <xf numFmtId="0" fontId="36" fillId="0" borderId="32" xfId="1" applyFont="1" applyBorder="1" applyAlignment="1" applyProtection="1">
      <alignment vertical="center" wrapText="1"/>
      <protection hidden="1"/>
    </xf>
    <xf numFmtId="0" fontId="25" fillId="29" borderId="0" xfId="0" applyFont="1" applyFill="1" applyBorder="1"/>
    <xf numFmtId="0" fontId="25" fillId="29" borderId="0" xfId="0" applyFont="1" applyFill="1"/>
    <xf numFmtId="0" fontId="30" fillId="29" borderId="13" xfId="1" applyFont="1" applyFill="1" applyBorder="1" applyAlignment="1" applyProtection="1">
      <alignment horizontal="center" vertical="center" wrapText="1"/>
      <protection hidden="1"/>
    </xf>
    <xf numFmtId="0" fontId="4" fillId="4" borderId="0" xfId="6" applyFill="1" applyAlignment="1">
      <alignment horizontal="center" vertical="center"/>
    </xf>
    <xf numFmtId="9" fontId="55" fillId="4" borderId="11" xfId="1602" applyFont="1" applyFill="1" applyBorder="1" applyAlignment="1">
      <alignment horizontal="center" vertical="center"/>
    </xf>
    <xf numFmtId="168" fontId="25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5" fillId="2" borderId="0" xfId="0" applyFont="1" applyFill="1"/>
    <xf numFmtId="0" fontId="25" fillId="2" borderId="0" xfId="0" applyFont="1" applyFill="1" applyBorder="1"/>
    <xf numFmtId="0" fontId="48" fillId="4" borderId="0" xfId="1" applyFont="1" applyFill="1" applyBorder="1" applyAlignment="1" applyProtection="1">
      <alignment horizontal="center" vertical="center" wrapText="1"/>
      <protection hidden="1"/>
    </xf>
    <xf numFmtId="0" fontId="64" fillId="0" borderId="11" xfId="0" applyFont="1" applyBorder="1" applyAlignment="1">
      <alignment horizontal="center" vertical="center"/>
    </xf>
    <xf numFmtId="0" fontId="65" fillId="4" borderId="0" xfId="6" applyFont="1" applyFill="1"/>
    <xf numFmtId="9" fontId="28" fillId="15" borderId="0" xfId="1594" applyFont="1" applyFill="1"/>
    <xf numFmtId="9" fontId="34" fillId="15" borderId="70" xfId="1594" applyFont="1" applyFill="1" applyBorder="1" applyAlignment="1" applyProtection="1">
      <alignment horizontal="center" vertical="center" wrapText="1"/>
      <protection hidden="1"/>
    </xf>
    <xf numFmtId="169" fontId="49" fillId="15" borderId="34" xfId="1594" applyNumberFormat="1" applyFont="1" applyFill="1" applyBorder="1" applyAlignment="1">
      <alignment horizontal="center" vertical="center"/>
    </xf>
    <xf numFmtId="0" fontId="28" fillId="2" borderId="0" xfId="0" applyFont="1" applyFill="1"/>
    <xf numFmtId="170" fontId="30" fillId="2" borderId="1" xfId="1593" applyNumberFormat="1" applyFont="1" applyFill="1" applyBorder="1" applyAlignment="1" applyProtection="1">
      <alignment horizontal="center" vertical="center" wrapText="1"/>
      <protection hidden="1"/>
    </xf>
    <xf numFmtId="170" fontId="28" fillId="2" borderId="0" xfId="1593" applyNumberFormat="1" applyFont="1" applyFill="1" applyAlignment="1">
      <alignment horizontal="center" vertical="center"/>
    </xf>
    <xf numFmtId="9" fontId="0" fillId="15" borderId="1" xfId="1594" applyFont="1" applyFill="1" applyBorder="1" applyAlignment="1">
      <alignment horizontal="center" vertical="center"/>
    </xf>
    <xf numFmtId="9" fontId="0" fillId="15" borderId="0" xfId="1594" applyFont="1" applyFill="1" applyAlignment="1">
      <alignment horizontal="center" vertical="center"/>
    </xf>
    <xf numFmtId="9" fontId="25" fillId="2" borderId="0" xfId="1594" applyFont="1" applyFill="1" applyBorder="1"/>
    <xf numFmtId="9" fontId="20" fillId="15" borderId="7" xfId="1594" applyFont="1" applyFill="1" applyBorder="1" applyAlignment="1" applyProtection="1">
      <alignment horizontal="center" vertical="center" wrapText="1"/>
      <protection hidden="1"/>
    </xf>
    <xf numFmtId="9" fontId="24" fillId="15" borderId="49" xfId="1594" applyFont="1" applyFill="1" applyBorder="1" applyAlignment="1" applyProtection="1">
      <alignment horizontal="center" vertical="center" wrapText="1"/>
      <protection hidden="1"/>
    </xf>
    <xf numFmtId="0" fontId="0" fillId="15" borderId="0" xfId="0" applyFill="1"/>
    <xf numFmtId="168" fontId="39" fillId="6" borderId="81" xfId="1" applyNumberFormat="1" applyFont="1" applyFill="1" applyBorder="1" applyAlignment="1" applyProtection="1">
      <alignment horizontal="center" vertical="center" wrapText="1"/>
      <protection hidden="1"/>
    </xf>
    <xf numFmtId="0" fontId="0" fillId="6" borderId="0" xfId="0" applyFill="1"/>
    <xf numFmtId="170" fontId="25" fillId="2" borderId="0" xfId="1593" applyNumberFormat="1" applyFont="1" applyFill="1"/>
    <xf numFmtId="3" fontId="25" fillId="2" borderId="75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114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40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80" xfId="1" applyNumberFormat="1" applyFont="1" applyFill="1" applyBorder="1" applyAlignment="1" applyProtection="1">
      <alignment horizontal="center" vertical="center" wrapText="1"/>
      <protection hidden="1"/>
    </xf>
    <xf numFmtId="0" fontId="25" fillId="32" borderId="0" xfId="0" applyFont="1" applyFill="1"/>
    <xf numFmtId="3" fontId="25" fillId="32" borderId="49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29" xfId="1" applyNumberFormat="1" applyFont="1" applyFill="1" applyBorder="1" applyAlignment="1" applyProtection="1">
      <alignment horizontal="center" vertical="center" wrapText="1"/>
      <protection hidden="1"/>
    </xf>
    <xf numFmtId="9" fontId="34" fillId="15" borderId="87" xfId="1594" applyFont="1" applyFill="1" applyBorder="1" applyAlignment="1" applyProtection="1">
      <alignment horizontal="center" vertical="center" wrapText="1"/>
      <protection hidden="1"/>
    </xf>
    <xf numFmtId="9" fontId="41" fillId="15" borderId="88" xfId="1594" applyFont="1" applyFill="1" applyBorder="1" applyAlignment="1" applyProtection="1">
      <alignment horizontal="center" vertical="center" wrapText="1"/>
      <protection hidden="1"/>
    </xf>
    <xf numFmtId="9" fontId="41" fillId="15" borderId="90" xfId="1594" applyFont="1" applyFill="1" applyBorder="1" applyAlignment="1" applyProtection="1">
      <alignment horizontal="center" vertical="center" wrapText="1"/>
      <protection hidden="1"/>
    </xf>
    <xf numFmtId="169" fontId="25" fillId="15" borderId="88" xfId="1594" applyNumberFormat="1" applyFont="1" applyFill="1" applyBorder="1" applyAlignment="1" applyProtection="1">
      <alignment horizontal="center" vertical="center" wrapText="1"/>
      <protection hidden="1"/>
    </xf>
    <xf numFmtId="0" fontId="41" fillId="2" borderId="40" xfId="1" applyFont="1" applyFill="1" applyBorder="1" applyAlignment="1" applyProtection="1">
      <alignment horizontal="center" vertical="center" wrapText="1"/>
      <protection hidden="1"/>
    </xf>
    <xf numFmtId="168" fontId="25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70" fillId="2" borderId="40" xfId="1" applyFont="1" applyFill="1" applyBorder="1" applyAlignment="1" applyProtection="1">
      <alignment horizontal="center" vertical="center" wrapText="1"/>
      <protection hidden="1"/>
    </xf>
    <xf numFmtId="0" fontId="70" fillId="2" borderId="29" xfId="1" applyFont="1" applyFill="1" applyBorder="1" applyAlignment="1" applyProtection="1">
      <alignment horizontal="center" vertical="center" wrapText="1"/>
      <protection hidden="1"/>
    </xf>
    <xf numFmtId="168" fontId="72" fillId="0" borderId="31" xfId="1" applyNumberFormat="1" applyFont="1" applyFill="1" applyBorder="1" applyAlignment="1" applyProtection="1">
      <alignment horizontal="center" vertical="center" wrapText="1"/>
      <protection hidden="1"/>
    </xf>
    <xf numFmtId="168" fontId="73" fillId="0" borderId="31" xfId="1" applyNumberFormat="1" applyFont="1" applyFill="1" applyBorder="1" applyAlignment="1" applyProtection="1">
      <alignment horizontal="center" vertical="center" wrapText="1"/>
      <protection hidden="1"/>
    </xf>
    <xf numFmtId="168" fontId="7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0" fillId="6" borderId="84" xfId="1" applyFont="1" applyFill="1" applyBorder="1" applyAlignment="1" applyProtection="1">
      <alignment horizontal="center" vertical="center" wrapText="1"/>
      <protection hidden="1"/>
    </xf>
    <xf numFmtId="0" fontId="70" fillId="0" borderId="84" xfId="1" applyFont="1" applyFill="1" applyBorder="1" applyAlignment="1" applyProtection="1">
      <alignment horizontal="center" vertical="center" wrapText="1"/>
      <protection hidden="1"/>
    </xf>
    <xf numFmtId="0" fontId="70" fillId="6" borderId="85" xfId="1" applyFont="1" applyFill="1" applyBorder="1" applyAlignment="1" applyProtection="1">
      <alignment horizontal="center" vertical="center" wrapText="1"/>
      <protection hidden="1"/>
    </xf>
    <xf numFmtId="0" fontId="70" fillId="9" borderId="85" xfId="1" applyFont="1" applyFill="1" applyBorder="1" applyAlignment="1" applyProtection="1">
      <alignment horizontal="center" vertical="center" wrapText="1"/>
      <protection hidden="1"/>
    </xf>
    <xf numFmtId="0" fontId="70" fillId="2" borderId="80" xfId="1" applyFont="1" applyFill="1" applyBorder="1" applyAlignment="1" applyProtection="1">
      <alignment horizontal="center" vertical="center" wrapText="1"/>
      <protection hidden="1"/>
    </xf>
    <xf numFmtId="0" fontId="70" fillId="2" borderId="30" xfId="1" applyFont="1" applyFill="1" applyBorder="1" applyAlignment="1" applyProtection="1">
      <alignment horizontal="center" vertical="center" wrapText="1"/>
      <protection hidden="1"/>
    </xf>
    <xf numFmtId="1" fontId="74" fillId="2" borderId="17" xfId="0" applyNumberFormat="1" applyFont="1" applyFill="1" applyBorder="1" applyAlignment="1">
      <alignment horizontal="center" vertical="center"/>
    </xf>
    <xf numFmtId="1" fontId="74" fillId="2" borderId="5" xfId="0" applyNumberFormat="1" applyFont="1" applyFill="1" applyBorder="1" applyAlignment="1">
      <alignment horizontal="center" vertical="center"/>
    </xf>
    <xf numFmtId="0" fontId="33" fillId="15" borderId="14" xfId="1" applyFont="1" applyFill="1" applyBorder="1" applyAlignment="1" applyProtection="1">
      <alignment horizontal="center" vertical="center" wrapText="1"/>
      <protection hidden="1"/>
    </xf>
    <xf numFmtId="0" fontId="28" fillId="4" borderId="0" xfId="0" applyFont="1" applyFill="1" applyAlignment="1">
      <alignment horizontal="center" vertical="center"/>
    </xf>
    <xf numFmtId="0" fontId="28" fillId="0" borderId="0" xfId="0" applyFont="1" applyFill="1"/>
    <xf numFmtId="0" fontId="29" fillId="4" borderId="0" xfId="0" applyFont="1" applyFill="1"/>
    <xf numFmtId="0" fontId="28" fillId="4" borderId="69" xfId="0" applyFont="1" applyFill="1" applyBorder="1"/>
    <xf numFmtId="0" fontId="28" fillId="0" borderId="0" xfId="0" applyFont="1" applyFill="1" applyBorder="1"/>
    <xf numFmtId="0" fontId="28" fillId="0" borderId="0" xfId="0" applyFont="1" applyFill="1" applyAlignment="1">
      <alignment horizontal="center" vertical="center"/>
    </xf>
    <xf numFmtId="0" fontId="53" fillId="4" borderId="53" xfId="0" applyFont="1" applyFill="1" applyBorder="1" applyAlignment="1">
      <alignment horizontal="center" vertical="center"/>
    </xf>
    <xf numFmtId="0" fontId="53" fillId="4" borderId="0" xfId="0" applyFont="1" applyFill="1" applyAlignment="1">
      <alignment horizontal="center" vertical="center"/>
    </xf>
    <xf numFmtId="0" fontId="53" fillId="4" borderId="69" xfId="0" applyFont="1" applyFill="1" applyBorder="1" applyAlignment="1">
      <alignment horizontal="center" vertical="center"/>
    </xf>
    <xf numFmtId="0" fontId="77" fillId="4" borderId="53" xfId="1592" applyFont="1" applyFill="1" applyBorder="1" applyAlignment="1">
      <alignment horizontal="center" vertical="center"/>
    </xf>
    <xf numFmtId="0" fontId="25" fillId="4" borderId="0" xfId="0" applyFont="1" applyFill="1" applyBorder="1" applyProtection="1">
      <protection hidden="1"/>
    </xf>
    <xf numFmtId="0" fontId="25" fillId="4" borderId="68" xfId="0" applyFont="1" applyFill="1" applyBorder="1" applyProtection="1">
      <protection hidden="1"/>
    </xf>
    <xf numFmtId="49" fontId="30" fillId="4" borderId="0" xfId="0" applyNumberFormat="1" applyFont="1" applyFill="1" applyBorder="1" applyAlignment="1" applyProtection="1">
      <alignment horizontal="right"/>
      <protection hidden="1"/>
    </xf>
    <xf numFmtId="0" fontId="78" fillId="4" borderId="0" xfId="1592" applyFont="1" applyFill="1" applyBorder="1" applyAlignment="1" applyProtection="1">
      <alignment horizontal="right"/>
      <protection hidden="1"/>
    </xf>
    <xf numFmtId="0" fontId="75" fillId="4" borderId="0" xfId="1592" applyFont="1" applyFill="1" applyBorder="1" applyAlignment="1">
      <alignment horizontal="right"/>
    </xf>
    <xf numFmtId="0" fontId="76" fillId="4" borderId="0" xfId="0" applyFont="1" applyFill="1" applyBorder="1" applyAlignment="1" applyProtection="1">
      <alignment horizontal="left"/>
      <protection hidden="1"/>
    </xf>
    <xf numFmtId="0" fontId="28" fillId="4" borderId="0" xfId="0" applyFont="1" applyFill="1" applyBorder="1" applyAlignment="1">
      <alignment horizontal="right"/>
    </xf>
    <xf numFmtId="0" fontId="3" fillId="4" borderId="0" xfId="0" applyFont="1" applyFill="1" applyBorder="1" applyAlignment="1" applyProtection="1">
      <alignment vertical="top"/>
      <protection hidden="1"/>
    </xf>
    <xf numFmtId="0" fontId="25" fillId="0" borderId="0" xfId="0" applyFont="1" applyFill="1"/>
    <xf numFmtId="0" fontId="25" fillId="0" borderId="40" xfId="1" applyFont="1" applyFill="1" applyBorder="1" applyAlignment="1" applyProtection="1">
      <alignment horizontal="center" vertical="center" wrapText="1"/>
      <protection hidden="1"/>
    </xf>
    <xf numFmtId="0" fontId="25" fillId="0" borderId="29" xfId="1" applyFont="1" applyFill="1" applyBorder="1" applyAlignment="1" applyProtection="1">
      <alignment horizontal="center" vertical="center" wrapText="1"/>
      <protection hidden="1"/>
    </xf>
    <xf numFmtId="0" fontId="30" fillId="0" borderId="29" xfId="1" applyFont="1" applyFill="1" applyBorder="1" applyAlignment="1" applyProtection="1">
      <alignment horizontal="center" vertical="center" wrapText="1"/>
      <protection hidden="1"/>
    </xf>
    <xf numFmtId="0" fontId="25" fillId="0" borderId="30" xfId="1" applyFont="1" applyFill="1" applyBorder="1" applyAlignment="1" applyProtection="1">
      <alignment horizontal="center" vertical="center" wrapText="1"/>
      <protection hidden="1"/>
    </xf>
    <xf numFmtId="0" fontId="25" fillId="0" borderId="28" xfId="1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Border="1"/>
    <xf numFmtId="9" fontId="25" fillId="13" borderId="71" xfId="1594" applyNumberFormat="1" applyFont="1" applyFill="1" applyBorder="1" applyAlignment="1" applyProtection="1">
      <alignment horizontal="center" vertical="center" wrapText="1"/>
      <protection hidden="1"/>
    </xf>
    <xf numFmtId="9" fontId="30" fillId="13" borderId="71" xfId="1594" applyNumberFormat="1" applyFont="1" applyFill="1" applyBorder="1" applyAlignment="1" applyProtection="1">
      <alignment horizontal="center" vertical="center" wrapText="1"/>
      <protection hidden="1"/>
    </xf>
    <xf numFmtId="3" fontId="25" fillId="0" borderId="0" xfId="0" applyNumberFormat="1" applyFont="1" applyFill="1"/>
    <xf numFmtId="3" fontId="25" fillId="0" borderId="40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29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30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0" xfId="0" applyNumberFormat="1" applyFont="1" applyFill="1" applyBorder="1"/>
    <xf numFmtId="3" fontId="25" fillId="0" borderId="39" xfId="1" applyNumberFormat="1" applyFont="1" applyFill="1" applyBorder="1" applyAlignment="1" applyProtection="1">
      <alignment horizontal="center" vertical="center" wrapText="1"/>
      <protection hidden="1"/>
    </xf>
    <xf numFmtId="169" fontId="25" fillId="13" borderId="1" xfId="1594" applyNumberFormat="1" applyFont="1" applyFill="1" applyBorder="1" applyAlignment="1" applyProtection="1">
      <alignment horizontal="center" vertical="center" wrapText="1"/>
      <protection hidden="1"/>
    </xf>
    <xf numFmtId="169" fontId="30" fillId="13" borderId="1" xfId="1594" applyNumberFormat="1" applyFont="1" applyFill="1" applyBorder="1" applyAlignment="1" applyProtection="1">
      <alignment horizontal="center" vertical="center" wrapText="1"/>
      <protection hidden="1"/>
    </xf>
    <xf numFmtId="9" fontId="25" fillId="13" borderId="71" xfId="1594" applyFont="1" applyFill="1" applyBorder="1" applyAlignment="1" applyProtection="1">
      <alignment horizontal="center" vertical="center" wrapText="1"/>
      <protection hidden="1"/>
    </xf>
    <xf numFmtId="9" fontId="30" fillId="13" borderId="71" xfId="1594" applyFont="1" applyFill="1" applyBorder="1" applyAlignment="1" applyProtection="1">
      <alignment horizontal="center" vertical="center" wrapText="1"/>
      <protection hidden="1"/>
    </xf>
    <xf numFmtId="3" fontId="25" fillId="0" borderId="53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51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52" xfId="1" applyNumberFormat="1" applyFont="1" applyFill="1" applyBorder="1" applyAlignment="1" applyProtection="1">
      <alignment horizontal="center" vertical="center" wrapText="1"/>
      <protection hidden="1"/>
    </xf>
    <xf numFmtId="0" fontId="25" fillId="0" borderId="1" xfId="1" applyFont="1" applyFill="1" applyBorder="1" applyAlignment="1" applyProtection="1">
      <alignment horizontal="center" vertical="center" wrapText="1"/>
      <protection hidden="1"/>
    </xf>
    <xf numFmtId="0" fontId="32" fillId="0" borderId="1" xfId="1" applyFont="1" applyFill="1" applyBorder="1" applyAlignment="1" applyProtection="1">
      <alignment horizontal="center" vertical="center" wrapText="1"/>
      <protection hidden="1"/>
    </xf>
    <xf numFmtId="0" fontId="25" fillId="0" borderId="5" xfId="1" applyFont="1" applyFill="1" applyBorder="1" applyAlignment="1" applyProtection="1">
      <alignment horizontal="center" vertical="center" wrapText="1"/>
      <protection hidden="1"/>
    </xf>
    <xf numFmtId="0" fontId="32" fillId="0" borderId="5" xfId="1" applyFont="1" applyFill="1" applyBorder="1" applyAlignment="1" applyProtection="1">
      <alignment horizontal="center" vertical="center" wrapText="1"/>
      <protection hidden="1"/>
    </xf>
    <xf numFmtId="3" fontId="25" fillId="0" borderId="59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57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58" xfId="1" applyNumberFormat="1" applyFont="1" applyFill="1" applyBorder="1" applyAlignment="1" applyProtection="1">
      <alignment horizontal="center" vertical="center" wrapText="1"/>
      <protection hidden="1"/>
    </xf>
    <xf numFmtId="9" fontId="25" fillId="13" borderId="123" xfId="1594" applyFont="1" applyFill="1" applyBorder="1" applyAlignment="1" applyProtection="1">
      <alignment horizontal="center" vertical="center" wrapText="1"/>
      <protection hidden="1"/>
    </xf>
    <xf numFmtId="0" fontId="25" fillId="0" borderId="80" xfId="1" applyFont="1" applyFill="1" applyBorder="1" applyAlignment="1" applyProtection="1">
      <alignment horizontal="center" vertical="center" wrapText="1"/>
      <protection hidden="1"/>
    </xf>
    <xf numFmtId="170" fontId="25" fillId="0" borderId="0" xfId="1593" applyNumberFormat="1" applyFont="1" applyFill="1" applyAlignment="1">
      <alignment horizontal="center"/>
    </xf>
    <xf numFmtId="3" fontId="25" fillId="0" borderId="119" xfId="1" applyNumberFormat="1" applyFont="1" applyFill="1" applyBorder="1" applyAlignment="1" applyProtection="1">
      <alignment horizontal="center" vertical="center" wrapText="1"/>
      <protection hidden="1"/>
    </xf>
    <xf numFmtId="170" fontId="25" fillId="0" borderId="40" xfId="1593" applyNumberFormat="1" applyFont="1" applyFill="1" applyBorder="1" applyAlignment="1" applyProtection="1">
      <alignment horizontal="center" vertical="center" wrapText="1"/>
      <protection hidden="1"/>
    </xf>
    <xf numFmtId="170" fontId="25" fillId="0" borderId="29" xfId="1593" applyNumberFormat="1" applyFont="1" applyFill="1" applyBorder="1" applyAlignment="1" applyProtection="1">
      <alignment horizontal="center" vertical="center" wrapText="1"/>
      <protection hidden="1"/>
    </xf>
    <xf numFmtId="170" fontId="25" fillId="0" borderId="78" xfId="1593" applyNumberFormat="1" applyFont="1" applyFill="1" applyBorder="1" applyAlignment="1" applyProtection="1">
      <alignment horizontal="center" vertical="center" wrapText="1"/>
      <protection hidden="1"/>
    </xf>
    <xf numFmtId="170" fontId="25" fillId="0" borderId="80" xfId="1593" applyNumberFormat="1" applyFont="1" applyFill="1" applyBorder="1" applyAlignment="1" applyProtection="1">
      <alignment horizontal="center" vertical="center" wrapText="1"/>
      <protection hidden="1"/>
    </xf>
    <xf numFmtId="0" fontId="25" fillId="0" borderId="34" xfId="1" applyFont="1" applyFill="1" applyBorder="1" applyAlignment="1" applyProtection="1">
      <alignment horizontal="center" vertical="center" wrapText="1"/>
      <protection hidden="1"/>
    </xf>
    <xf numFmtId="0" fontId="32" fillId="0" borderId="35" xfId="1" applyFont="1" applyFill="1" applyBorder="1" applyAlignment="1" applyProtection="1">
      <alignment horizontal="center" vertical="center" wrapText="1"/>
      <protection hidden="1"/>
    </xf>
    <xf numFmtId="0" fontId="31" fillId="0" borderId="1" xfId="1" applyFont="1" applyFill="1" applyBorder="1" applyAlignment="1" applyProtection="1">
      <alignment horizontal="center" vertical="center" wrapText="1"/>
      <protection hidden="1"/>
    </xf>
    <xf numFmtId="3" fontId="25" fillId="0" borderId="0" xfId="1593" applyNumberFormat="1" applyFont="1" applyFill="1"/>
    <xf numFmtId="3" fontId="30" fillId="0" borderId="29" xfId="1593" applyNumberFormat="1" applyFont="1" applyFill="1" applyBorder="1" applyAlignment="1" applyProtection="1">
      <alignment horizontal="center" vertical="center" wrapText="1"/>
      <protection hidden="1"/>
    </xf>
    <xf numFmtId="170" fontId="25" fillId="4" borderId="0" xfId="1593" applyNumberFormat="1" applyFont="1" applyFill="1"/>
    <xf numFmtId="3" fontId="25" fillId="4" borderId="0" xfId="1593" applyNumberFormat="1" applyFont="1" applyFill="1"/>
    <xf numFmtId="17" fontId="76" fillId="4" borderId="0" xfId="0" applyNumberFormat="1" applyFont="1" applyFill="1" applyAlignment="1">
      <alignment vertical="center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170" fontId="25" fillId="15" borderId="13" xfId="1593" applyNumberFormat="1" applyFont="1" applyFill="1" applyBorder="1" applyAlignment="1" applyProtection="1">
      <alignment horizontal="center" vertical="center" wrapText="1"/>
      <protection hidden="1"/>
    </xf>
    <xf numFmtId="3" fontId="25" fillId="15" borderId="13" xfId="1593" applyNumberFormat="1" applyFont="1" applyFill="1" applyBorder="1" applyAlignment="1" applyProtection="1">
      <alignment horizontal="center" vertical="center" wrapText="1"/>
      <protection hidden="1"/>
    </xf>
    <xf numFmtId="9" fontId="25" fillId="15" borderId="121" xfId="1594" applyFont="1" applyFill="1" applyBorder="1" applyAlignment="1" applyProtection="1">
      <alignment horizontal="center" vertical="center" wrapText="1"/>
      <protection hidden="1"/>
    </xf>
    <xf numFmtId="9" fontId="25" fillId="15" borderId="113" xfId="1" applyNumberFormat="1" applyFont="1" applyFill="1" applyBorder="1" applyAlignment="1" applyProtection="1">
      <alignment horizontal="center" vertical="center" wrapText="1"/>
      <protection hidden="1"/>
    </xf>
    <xf numFmtId="9" fontId="25" fillId="15" borderId="77" xfId="1" applyNumberFormat="1" applyFont="1" applyFill="1" applyBorder="1" applyAlignment="1" applyProtection="1">
      <alignment horizontal="center" vertical="center" wrapText="1"/>
      <protection hidden="1"/>
    </xf>
    <xf numFmtId="49" fontId="25" fillId="15" borderId="118" xfId="1" applyNumberFormat="1" applyFont="1" applyFill="1" applyBorder="1" applyAlignment="1" applyProtection="1">
      <alignment horizontal="center" vertical="center" wrapText="1"/>
      <protection hidden="1"/>
    </xf>
    <xf numFmtId="0" fontId="25" fillId="15" borderId="14" xfId="1" applyFont="1" applyFill="1" applyBorder="1" applyAlignment="1" applyProtection="1">
      <alignment horizontal="center" vertical="center" wrapText="1"/>
      <protection hidden="1"/>
    </xf>
    <xf numFmtId="49" fontId="25" fillId="15" borderId="77" xfId="1" applyNumberFormat="1" applyFont="1" applyFill="1" applyBorder="1" applyAlignment="1" applyProtection="1">
      <alignment horizontal="center" vertical="center" wrapText="1"/>
      <protection hidden="1"/>
    </xf>
    <xf numFmtId="0" fontId="25" fillId="15" borderId="21" xfId="1" applyFont="1" applyFill="1" applyBorder="1" applyAlignment="1" applyProtection="1">
      <alignment horizontal="center" vertical="center" wrapText="1"/>
      <protection hidden="1"/>
    </xf>
    <xf numFmtId="9" fontId="25" fillId="15" borderId="112" xfId="1594" applyFont="1" applyFill="1" applyBorder="1" applyAlignment="1" applyProtection="1">
      <alignment horizontal="center" vertical="center" wrapText="1"/>
      <protection hidden="1"/>
    </xf>
    <xf numFmtId="9" fontId="25" fillId="13" borderId="100" xfId="1594" applyFont="1" applyFill="1" applyBorder="1" applyAlignment="1" applyProtection="1">
      <alignment horizontal="center" vertical="center" wrapText="1"/>
      <protection hidden="1"/>
    </xf>
    <xf numFmtId="9" fontId="25" fillId="13" borderId="98" xfId="1594" applyFont="1" applyFill="1" applyBorder="1" applyAlignment="1" applyProtection="1">
      <alignment horizontal="center" vertical="center" wrapText="1"/>
      <protection hidden="1"/>
    </xf>
    <xf numFmtId="9" fontId="25" fillId="13" borderId="101" xfId="1594" applyFont="1" applyFill="1" applyBorder="1" applyAlignment="1" applyProtection="1">
      <alignment horizontal="center" vertical="center" wrapText="1"/>
      <protection hidden="1"/>
    </xf>
    <xf numFmtId="0" fontId="25" fillId="15" borderId="13" xfId="1" applyFont="1" applyFill="1" applyBorder="1" applyAlignment="1" applyProtection="1">
      <alignment horizontal="center" vertical="center" wrapText="1"/>
      <protection hidden="1"/>
    </xf>
    <xf numFmtId="9" fontId="25" fillId="13" borderId="97" xfId="1594" applyFont="1" applyFill="1" applyBorder="1" applyAlignment="1" applyProtection="1">
      <alignment horizontal="center" vertical="center" wrapText="1"/>
      <protection hidden="1"/>
    </xf>
    <xf numFmtId="0" fontId="25" fillId="0" borderId="7" xfId="1" applyFont="1" applyFill="1" applyBorder="1" applyAlignment="1" applyProtection="1">
      <alignment horizontal="center" vertical="center" wrapText="1"/>
      <protection hidden="1"/>
    </xf>
    <xf numFmtId="0" fontId="25" fillId="15" borderId="17" xfId="1" applyFont="1" applyFill="1" applyBorder="1" applyAlignment="1" applyProtection="1">
      <alignment horizontal="center" vertical="center" wrapText="1"/>
      <protection hidden="1"/>
    </xf>
    <xf numFmtId="0" fontId="25" fillId="0" borderId="15" xfId="1" quotePrefix="1" applyFont="1" applyBorder="1" applyAlignment="1" applyProtection="1">
      <alignment horizontal="left" vertical="center" wrapText="1"/>
      <protection hidden="1"/>
    </xf>
    <xf numFmtId="3" fontId="30" fillId="0" borderId="40" xfId="1593" applyNumberFormat="1" applyFont="1" applyFill="1" applyBorder="1" applyAlignment="1" applyProtection="1">
      <alignment horizontal="center" vertical="center" wrapText="1"/>
      <protection hidden="1"/>
    </xf>
    <xf numFmtId="9" fontId="30" fillId="13" borderId="98" xfId="1594" applyFont="1" applyFill="1" applyBorder="1" applyAlignment="1" applyProtection="1">
      <alignment horizontal="center" vertical="center" wrapText="1"/>
      <protection hidden="1"/>
    </xf>
    <xf numFmtId="0" fontId="30" fillId="0" borderId="1" xfId="1" applyFont="1" applyFill="1" applyBorder="1" applyAlignment="1" applyProtection="1">
      <alignment horizontal="center" vertical="center" wrapText="1"/>
      <protection hidden="1"/>
    </xf>
    <xf numFmtId="0" fontId="25" fillId="0" borderId="35" xfId="1" applyFont="1" applyFill="1" applyBorder="1" applyAlignment="1" applyProtection="1">
      <alignment horizontal="center" vertical="center" wrapText="1"/>
      <protection hidden="1"/>
    </xf>
    <xf numFmtId="0" fontId="25" fillId="0" borderId="36" xfId="1" applyFont="1" applyFill="1" applyBorder="1" applyAlignment="1" applyProtection="1">
      <alignment horizontal="center" vertical="center" wrapText="1"/>
      <protection hidden="1"/>
    </xf>
    <xf numFmtId="49" fontId="25" fillId="15" borderId="15" xfId="1" applyNumberFormat="1" applyFont="1" applyFill="1" applyBorder="1" applyAlignment="1" applyProtection="1">
      <alignment horizontal="center" vertical="center" wrapText="1"/>
      <protection hidden="1"/>
    </xf>
    <xf numFmtId="10" fontId="25" fillId="13" borderId="100" xfId="1594" applyNumberFormat="1" applyFont="1" applyFill="1" applyBorder="1" applyAlignment="1" applyProtection="1">
      <alignment horizontal="center" vertical="center" wrapText="1"/>
      <protection hidden="1"/>
    </xf>
    <xf numFmtId="10" fontId="25" fillId="13" borderId="98" xfId="1594" applyNumberFormat="1" applyFont="1" applyFill="1" applyBorder="1" applyAlignment="1" applyProtection="1">
      <alignment horizontal="center" vertical="center" wrapText="1"/>
      <protection hidden="1"/>
    </xf>
    <xf numFmtId="10" fontId="25" fillId="13" borderId="97" xfId="1594" applyNumberFormat="1" applyFont="1" applyFill="1" applyBorder="1" applyAlignment="1" applyProtection="1">
      <alignment horizontal="center" vertical="center" wrapText="1"/>
      <protection hidden="1"/>
    </xf>
    <xf numFmtId="0" fontId="32" fillId="0" borderId="34" xfId="1" applyFont="1" applyFill="1" applyBorder="1" applyAlignment="1" applyProtection="1">
      <alignment horizontal="center" vertical="center" wrapText="1"/>
      <protection hidden="1"/>
    </xf>
    <xf numFmtId="0" fontId="25" fillId="0" borderId="78" xfId="1" applyFont="1" applyFill="1" applyBorder="1" applyAlignment="1" applyProtection="1">
      <alignment horizontal="center" vertical="center" wrapText="1"/>
      <protection hidden="1"/>
    </xf>
    <xf numFmtId="3" fontId="25" fillId="0" borderId="84" xfId="1593" applyNumberFormat="1" applyFont="1" applyFill="1" applyBorder="1" applyAlignment="1" applyProtection="1">
      <alignment horizontal="center" vertical="center" wrapText="1"/>
      <protection hidden="1"/>
    </xf>
    <xf numFmtId="9" fontId="25" fillId="13" borderId="127" xfId="1594" applyFont="1" applyFill="1" applyBorder="1" applyAlignment="1" applyProtection="1">
      <alignment horizontal="center" vertical="center" wrapText="1"/>
      <protection hidden="1"/>
    </xf>
    <xf numFmtId="168" fontId="25" fillId="0" borderId="78" xfId="1" applyNumberFormat="1" applyFont="1" applyFill="1" applyBorder="1" applyAlignment="1" applyProtection="1">
      <alignment horizontal="center" vertical="center" wrapText="1"/>
      <protection hidden="1"/>
    </xf>
    <xf numFmtId="2" fontId="25" fillId="0" borderId="49" xfId="0" applyNumberFormat="1" applyFont="1" applyFill="1" applyBorder="1" applyAlignment="1">
      <alignment vertical="center" wrapText="1"/>
    </xf>
    <xf numFmtId="0" fontId="25" fillId="0" borderId="49" xfId="1" applyFont="1" applyFill="1" applyBorder="1" applyAlignment="1" applyProtection="1">
      <alignment horizontal="center" vertical="center" wrapText="1"/>
      <protection hidden="1"/>
    </xf>
    <xf numFmtId="9" fontId="25" fillId="13" borderId="117" xfId="1594" applyFont="1" applyFill="1" applyBorder="1" applyAlignment="1" applyProtection="1">
      <alignment horizontal="center" vertical="center" wrapText="1"/>
      <protection hidden="1"/>
    </xf>
    <xf numFmtId="0" fontId="25" fillId="0" borderId="42" xfId="0" applyFont="1" applyBorder="1" applyAlignment="1">
      <alignment horizontal="center" vertical="center"/>
    </xf>
    <xf numFmtId="3" fontId="28" fillId="15" borderId="13" xfId="1" applyNumberFormat="1" applyFont="1" applyFill="1" applyBorder="1" applyAlignment="1" applyProtection="1">
      <alignment horizontal="center" vertical="center" wrapText="1"/>
      <protection hidden="1"/>
    </xf>
    <xf numFmtId="0" fontId="33" fillId="0" borderId="33" xfId="1" applyFont="1" applyBorder="1" applyAlignment="1" applyProtection="1">
      <alignment horizontal="center" vertical="top" wrapText="1"/>
      <protection hidden="1"/>
    </xf>
    <xf numFmtId="3" fontId="25" fillId="15" borderId="77" xfId="1593" applyNumberFormat="1" applyFont="1" applyFill="1" applyBorder="1" applyAlignment="1" applyProtection="1">
      <alignment horizontal="center" vertical="center" wrapText="1"/>
      <protection hidden="1"/>
    </xf>
    <xf numFmtId="9" fontId="25" fillId="15" borderId="15" xfId="1594" applyFont="1" applyFill="1" applyBorder="1" applyAlignment="1" applyProtection="1">
      <alignment horizontal="center" vertical="center" wrapText="1"/>
      <protection hidden="1"/>
    </xf>
    <xf numFmtId="0" fontId="75" fillId="4" borderId="0" xfId="1592" applyFont="1" applyFill="1" applyBorder="1" applyAlignment="1" applyProtection="1">
      <alignment horizontal="right" vertical="center"/>
      <protection hidden="1"/>
    </xf>
    <xf numFmtId="0" fontId="32" fillId="15" borderId="77" xfId="1" applyFont="1" applyFill="1" applyBorder="1" applyAlignment="1" applyProtection="1">
      <alignment horizontal="center" vertical="center" wrapText="1"/>
      <protection hidden="1"/>
    </xf>
    <xf numFmtId="170" fontId="25" fillId="15" borderId="128" xfId="1593" applyNumberFormat="1" applyFont="1" applyFill="1" applyBorder="1" applyAlignment="1" applyProtection="1">
      <alignment horizontal="center" vertical="center" wrapText="1"/>
      <protection hidden="1"/>
    </xf>
    <xf numFmtId="170" fontId="25" fillId="15" borderId="77" xfId="1593" applyNumberFormat="1" applyFont="1" applyFill="1" applyBorder="1" applyAlignment="1" applyProtection="1">
      <alignment horizontal="center" vertical="center" wrapText="1"/>
      <protection hidden="1"/>
    </xf>
    <xf numFmtId="0" fontId="36" fillId="0" borderId="33" xfId="1" applyFont="1" applyBorder="1" applyAlignment="1" applyProtection="1">
      <alignment vertical="center" wrapText="1"/>
      <protection hidden="1"/>
    </xf>
    <xf numFmtId="9" fontId="25" fillId="13" borderId="49" xfId="1594" applyFont="1" applyFill="1" applyBorder="1" applyAlignment="1" applyProtection="1">
      <alignment horizontal="center" vertical="center" wrapText="1"/>
      <protection hidden="1"/>
    </xf>
    <xf numFmtId="170" fontId="25" fillId="4" borderId="0" xfId="1593" applyNumberFormat="1" applyFont="1" applyFill="1" applyAlignment="1">
      <alignment horizontal="center"/>
    </xf>
    <xf numFmtId="169" fontId="25" fillId="13" borderId="34" xfId="1594" applyNumberFormat="1" applyFont="1" applyFill="1" applyBorder="1" applyAlignment="1" applyProtection="1">
      <alignment horizontal="center" vertical="center" wrapText="1"/>
      <protection hidden="1"/>
    </xf>
    <xf numFmtId="0" fontId="25" fillId="4" borderId="40" xfId="1" applyFont="1" applyFill="1" applyBorder="1" applyAlignment="1" applyProtection="1">
      <alignment horizontal="center" vertical="center" wrapText="1"/>
      <protection hidden="1"/>
    </xf>
    <xf numFmtId="0" fontId="25" fillId="4" borderId="34" xfId="1" applyFont="1" applyFill="1" applyBorder="1" applyAlignment="1" applyProtection="1">
      <alignment horizontal="center" vertical="center" wrapText="1"/>
      <protection hidden="1"/>
    </xf>
    <xf numFmtId="0" fontId="25" fillId="4" borderId="36" xfId="1" applyFont="1" applyFill="1" applyBorder="1" applyAlignment="1" applyProtection="1">
      <alignment horizontal="center" vertical="center" wrapText="1"/>
      <protection hidden="1"/>
    </xf>
    <xf numFmtId="0" fontId="25" fillId="4" borderId="1" xfId="1" applyFont="1" applyFill="1" applyBorder="1" applyAlignment="1" applyProtection="1">
      <alignment horizontal="center" vertical="center" wrapText="1"/>
      <protection hidden="1"/>
    </xf>
    <xf numFmtId="0" fontId="25" fillId="4" borderId="49" xfId="1" applyFont="1" applyFill="1" applyBorder="1" applyAlignment="1" applyProtection="1">
      <alignment horizontal="center" vertical="center" wrapText="1"/>
      <protection hidden="1"/>
    </xf>
    <xf numFmtId="168" fontId="71" fillId="2" borderId="81" xfId="1" applyNumberFormat="1" applyFont="1" applyFill="1" applyBorder="1" applyAlignment="1" applyProtection="1">
      <alignment horizontal="center" vertical="center" wrapText="1"/>
      <protection hidden="1"/>
    </xf>
    <xf numFmtId="9" fontId="32" fillId="15" borderId="7" xfId="1594" applyFont="1" applyFill="1" applyBorder="1" applyAlignment="1" applyProtection="1">
      <alignment horizontal="center" vertical="center" wrapText="1"/>
      <protection hidden="1"/>
    </xf>
    <xf numFmtId="0" fontId="25" fillId="30" borderId="0" xfId="0" applyFont="1" applyFill="1"/>
    <xf numFmtId="0" fontId="30" fillId="30" borderId="50" xfId="1" applyFont="1" applyFill="1" applyBorder="1" applyAlignment="1" applyProtection="1">
      <alignment horizontal="center" vertical="center" wrapText="1"/>
      <protection hidden="1"/>
    </xf>
    <xf numFmtId="168" fontId="25" fillId="0" borderId="7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1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49" xfId="1" applyNumberFormat="1" applyFont="1" applyFill="1" applyBorder="1" applyAlignment="1" applyProtection="1">
      <alignment horizontal="center" vertical="center" wrapText="1"/>
      <protection hidden="1"/>
    </xf>
    <xf numFmtId="0" fontId="30" fillId="4" borderId="0" xfId="0" applyFont="1" applyFill="1" applyBorder="1" applyAlignment="1"/>
    <xf numFmtId="0" fontId="28" fillId="0" borderId="0" xfId="0" applyFont="1" applyBorder="1" applyAlignment="1"/>
    <xf numFmtId="0" fontId="28" fillId="0" borderId="0" xfId="0" applyNumberFormat="1" applyFont="1" applyBorder="1" applyAlignment="1"/>
    <xf numFmtId="0" fontId="25" fillId="15" borderId="50" xfId="1" applyFont="1" applyFill="1" applyBorder="1" applyAlignment="1" applyProtection="1">
      <alignment horizontal="center" vertical="center" wrapText="1"/>
      <protection hidden="1"/>
    </xf>
    <xf numFmtId="9" fontId="25" fillId="15" borderId="15" xfId="1" applyNumberFormat="1" applyFont="1" applyFill="1" applyBorder="1" applyAlignment="1" applyProtection="1">
      <alignment horizontal="center" vertical="center" wrapText="1"/>
      <protection hidden="1"/>
    </xf>
    <xf numFmtId="9" fontId="25" fillId="15" borderId="56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1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8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2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33" xfId="1" applyNumberFormat="1" applyFont="1" applyFill="1" applyBorder="1" applyAlignment="1" applyProtection="1">
      <alignment horizontal="center" vertical="center" wrapText="1"/>
      <protection hidden="1"/>
    </xf>
    <xf numFmtId="168" fontId="30" fillId="2" borderId="31" xfId="1" applyNumberFormat="1" applyFont="1" applyFill="1" applyBorder="1" applyAlignment="1" applyProtection="1">
      <alignment horizontal="center" vertical="center" wrapText="1"/>
      <protection hidden="1"/>
    </xf>
    <xf numFmtId="168" fontId="25" fillId="2" borderId="31" xfId="1" applyNumberFormat="1" applyFont="1" applyFill="1" applyBorder="1" applyAlignment="1" applyProtection="1">
      <alignment horizontal="center" vertical="center" wrapText="1"/>
      <protection hidden="1"/>
    </xf>
    <xf numFmtId="0" fontId="25" fillId="4" borderId="0" xfId="0" applyFont="1" applyFill="1" applyAlignment="1"/>
    <xf numFmtId="0" fontId="30" fillId="29" borderId="13" xfId="1" applyFont="1" applyFill="1" applyBorder="1" applyAlignment="1" applyProtection="1">
      <alignment horizontal="left" vertical="center" wrapText="1"/>
      <protection hidden="1"/>
    </xf>
    <xf numFmtId="0" fontId="30" fillId="6" borderId="13" xfId="1" applyFont="1" applyFill="1" applyBorder="1" applyAlignment="1" applyProtection="1">
      <alignment horizontal="left" vertical="center" wrapText="1"/>
      <protection hidden="1"/>
    </xf>
    <xf numFmtId="167" fontId="25" fillId="15" borderId="22" xfId="1" applyNumberFormat="1" applyFont="1" applyFill="1" applyBorder="1" applyAlignment="1" applyProtection="1">
      <alignment horizontal="center" vertical="center" wrapText="1"/>
      <protection hidden="1"/>
    </xf>
    <xf numFmtId="9" fontId="25" fillId="15" borderId="43" xfId="1594" applyFont="1" applyFill="1" applyBorder="1" applyAlignment="1" applyProtection="1">
      <alignment horizontal="center" vertical="center" wrapText="1"/>
      <protection hidden="1"/>
    </xf>
    <xf numFmtId="9" fontId="25" fillId="15" borderId="17" xfId="1" applyNumberFormat="1" applyFont="1" applyFill="1" applyBorder="1" applyAlignment="1" applyProtection="1">
      <alignment horizontal="center" vertical="center" wrapText="1"/>
      <protection hidden="1"/>
    </xf>
    <xf numFmtId="167" fontId="25" fillId="2" borderId="22" xfId="1" applyNumberFormat="1" applyFont="1" applyFill="1" applyBorder="1" applyAlignment="1" applyProtection="1">
      <alignment horizontal="center" vertical="center" wrapText="1"/>
      <protection hidden="1"/>
    </xf>
    <xf numFmtId="167" fontId="30" fillId="29" borderId="22" xfId="1" applyNumberFormat="1" applyFont="1" applyFill="1" applyBorder="1" applyAlignment="1" applyProtection="1">
      <alignment horizontal="center" vertical="center" wrapText="1"/>
      <protection hidden="1"/>
    </xf>
    <xf numFmtId="167" fontId="30" fillId="6" borderId="22" xfId="1" applyNumberFormat="1" applyFont="1" applyFill="1" applyBorder="1" applyAlignment="1" applyProtection="1">
      <alignment horizontal="center" vertical="center" wrapText="1"/>
      <protection hidden="1"/>
    </xf>
    <xf numFmtId="9" fontId="30" fillId="5" borderId="43" xfId="1594" applyFont="1" applyFill="1" applyBorder="1" applyAlignment="1" applyProtection="1">
      <alignment horizontal="center" vertical="center" wrapText="1"/>
      <protection hidden="1"/>
    </xf>
    <xf numFmtId="9" fontId="30" fillId="5" borderId="15" xfId="1" applyNumberFormat="1" applyFont="1" applyFill="1" applyBorder="1" applyAlignment="1" applyProtection="1">
      <alignment horizontal="center" vertical="center" wrapText="1"/>
      <protection hidden="1"/>
    </xf>
    <xf numFmtId="9" fontId="30" fillId="6" borderId="19" xfId="1" applyNumberFormat="1" applyFont="1" applyFill="1" applyBorder="1" applyAlignment="1" applyProtection="1">
      <alignment horizontal="center" vertical="center" wrapText="1"/>
      <protection hidden="1"/>
    </xf>
    <xf numFmtId="49" fontId="30" fillId="6" borderId="55" xfId="1" applyNumberFormat="1" applyFont="1" applyFill="1" applyBorder="1" applyAlignment="1" applyProtection="1">
      <alignment horizontal="center" vertical="center" wrapText="1"/>
      <protection hidden="1"/>
    </xf>
    <xf numFmtId="49" fontId="30" fillId="14" borderId="55" xfId="1" applyNumberFormat="1" applyFont="1" applyFill="1" applyBorder="1" applyAlignment="1" applyProtection="1">
      <alignment horizontal="center" vertical="center" wrapText="1"/>
      <protection hidden="1"/>
    </xf>
    <xf numFmtId="3" fontId="30" fillId="5" borderId="19" xfId="1593" applyNumberFormat="1" applyFont="1" applyFill="1" applyBorder="1" applyAlignment="1" applyProtection="1">
      <alignment horizontal="center" vertical="center" wrapText="1"/>
      <protection hidden="1"/>
    </xf>
    <xf numFmtId="9" fontId="30" fillId="5" borderId="105" xfId="1594" applyFont="1" applyFill="1" applyBorder="1" applyAlignment="1" applyProtection="1">
      <alignment horizontal="center" vertical="center" wrapText="1"/>
      <protection hidden="1"/>
    </xf>
    <xf numFmtId="168" fontId="47" fillId="2" borderId="44" xfId="1" applyNumberFormat="1" applyFont="1" applyFill="1" applyBorder="1" applyAlignment="1" applyProtection="1">
      <alignment horizontal="center" vertical="center" wrapText="1"/>
      <protection hidden="1"/>
    </xf>
    <xf numFmtId="9" fontId="25" fillId="13" borderId="28" xfId="1594" applyFont="1" applyFill="1" applyBorder="1" applyAlignment="1" applyProtection="1">
      <alignment horizontal="center" vertical="center" wrapText="1"/>
      <protection hidden="1"/>
    </xf>
    <xf numFmtId="167" fontId="30" fillId="29" borderId="93" xfId="1" applyNumberFormat="1" applyFont="1" applyFill="1" applyBorder="1" applyAlignment="1" applyProtection="1">
      <alignment horizontal="center" vertical="center" wrapText="1"/>
      <protection hidden="1"/>
    </xf>
    <xf numFmtId="9" fontId="30" fillId="5" borderId="43" xfId="1" applyNumberFormat="1" applyFont="1" applyFill="1" applyBorder="1" applyAlignment="1" applyProtection="1">
      <alignment horizontal="center" vertical="center" wrapText="1"/>
      <protection hidden="1"/>
    </xf>
    <xf numFmtId="49" fontId="30" fillId="6" borderId="19" xfId="1" applyNumberFormat="1" applyFont="1" applyFill="1" applyBorder="1" applyAlignment="1" applyProtection="1">
      <alignment horizontal="center" vertical="center" wrapText="1"/>
      <protection hidden="1"/>
    </xf>
    <xf numFmtId="49" fontId="30" fillId="14" borderId="124" xfId="1" applyNumberFormat="1" applyFont="1" applyFill="1" applyBorder="1" applyAlignment="1" applyProtection="1">
      <alignment horizontal="center" vertical="center" wrapText="1"/>
      <protection hidden="1"/>
    </xf>
    <xf numFmtId="168" fontId="47" fillId="2" borderId="47" xfId="1" applyNumberFormat="1" applyFont="1" applyFill="1" applyBorder="1" applyAlignment="1" applyProtection="1">
      <alignment horizontal="center" vertical="center" wrapText="1"/>
      <protection hidden="1"/>
    </xf>
    <xf numFmtId="9" fontId="25" fillId="13" borderId="40" xfId="1594" applyFont="1" applyFill="1" applyBorder="1" applyAlignment="1" applyProtection="1">
      <alignment horizontal="center" vertical="center" wrapText="1"/>
      <protection hidden="1"/>
    </xf>
    <xf numFmtId="168" fontId="25" fillId="0" borderId="34" xfId="1" applyNumberFormat="1" applyFont="1" applyFill="1" applyBorder="1" applyAlignment="1" applyProtection="1">
      <alignment horizontal="center" vertical="center" wrapText="1"/>
      <protection hidden="1"/>
    </xf>
    <xf numFmtId="9" fontId="30" fillId="13" borderId="40" xfId="1594" applyFont="1" applyFill="1" applyBorder="1" applyAlignment="1" applyProtection="1">
      <alignment horizontal="center" vertical="center" wrapText="1"/>
      <protection hidden="1"/>
    </xf>
    <xf numFmtId="168" fontId="30" fillId="0" borderId="34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40" xfId="1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/>
    <xf numFmtId="9" fontId="25" fillId="13" borderId="80" xfId="1594" applyFont="1" applyFill="1" applyBorder="1" applyAlignment="1" applyProtection="1">
      <alignment horizontal="center" vertical="center" wrapText="1"/>
      <protection hidden="1"/>
    </xf>
    <xf numFmtId="168" fontId="47" fillId="2" borderId="126" xfId="1" applyNumberFormat="1" applyFont="1" applyFill="1" applyBorder="1" applyAlignment="1" applyProtection="1">
      <alignment horizontal="center" vertical="center" wrapText="1"/>
      <protection hidden="1"/>
    </xf>
    <xf numFmtId="168" fontId="25" fillId="29" borderId="44" xfId="1" applyNumberFormat="1" applyFont="1" applyFill="1" applyBorder="1" applyAlignment="1" applyProtection="1">
      <alignment horizontal="center" vertical="center" wrapText="1"/>
      <protection hidden="1"/>
    </xf>
    <xf numFmtId="168" fontId="47" fillId="0" borderId="44" xfId="1" applyNumberFormat="1" applyFont="1" applyFill="1" applyBorder="1" applyAlignment="1" applyProtection="1">
      <alignment horizontal="center" vertical="center" wrapText="1"/>
      <protection hidden="1"/>
    </xf>
    <xf numFmtId="9" fontId="53" fillId="14" borderId="28" xfId="1594" applyFont="1" applyFill="1" applyBorder="1" applyAlignment="1" applyProtection="1">
      <alignment horizontal="center" vertical="center" wrapText="1"/>
      <protection hidden="1"/>
    </xf>
    <xf numFmtId="168" fontId="25" fillId="5" borderId="28" xfId="1" applyNumberFormat="1" applyFont="1" applyFill="1" applyBorder="1" applyAlignment="1" applyProtection="1">
      <alignment horizontal="center" vertical="center" wrapText="1"/>
      <protection hidden="1"/>
    </xf>
    <xf numFmtId="168" fontId="44" fillId="6" borderId="50" xfId="1" applyNumberFormat="1" applyFont="1" applyFill="1" applyBorder="1" applyAlignment="1" applyProtection="1">
      <alignment horizontal="center" vertical="center" wrapText="1"/>
      <protection hidden="1"/>
    </xf>
    <xf numFmtId="3" fontId="25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25" fillId="14" borderId="110" xfId="1" applyNumberFormat="1" applyFont="1" applyFill="1" applyBorder="1" applyAlignment="1" applyProtection="1">
      <alignment horizontal="center" vertical="center" wrapText="1"/>
      <protection hidden="1"/>
    </xf>
    <xf numFmtId="3" fontId="25" fillId="5" borderId="50" xfId="1593" applyNumberFormat="1" applyFont="1" applyFill="1" applyBorder="1" applyAlignment="1" applyProtection="1">
      <alignment horizontal="center" vertical="center" wrapText="1"/>
      <protection hidden="1"/>
    </xf>
    <xf numFmtId="9" fontId="25" fillId="5" borderId="9" xfId="1594" applyFont="1" applyFill="1" applyBorder="1" applyAlignment="1" applyProtection="1">
      <alignment horizontal="center" vertical="center" wrapText="1"/>
      <protection hidden="1"/>
    </xf>
    <xf numFmtId="168" fontId="30" fillId="29" borderId="47" xfId="1" applyNumberFormat="1" applyFont="1" applyFill="1" applyBorder="1" applyAlignment="1" applyProtection="1">
      <alignment horizontal="center" vertical="center" wrapText="1"/>
      <protection hidden="1"/>
    </xf>
    <xf numFmtId="168" fontId="48" fillId="0" borderId="47" xfId="1" applyNumberFormat="1" applyFont="1" applyFill="1" applyBorder="1" applyAlignment="1" applyProtection="1">
      <alignment horizontal="center" vertical="center" wrapText="1"/>
      <protection hidden="1"/>
    </xf>
    <xf numFmtId="9" fontId="82" fillId="14" borderId="40" xfId="1594" applyFont="1" applyFill="1" applyBorder="1" applyAlignment="1" applyProtection="1">
      <alignment horizontal="center" vertical="center" wrapText="1"/>
      <protection hidden="1"/>
    </xf>
    <xf numFmtId="168" fontId="30" fillId="5" borderId="40" xfId="1" applyNumberFormat="1" applyFont="1" applyFill="1" applyBorder="1" applyAlignment="1" applyProtection="1">
      <alignment horizontal="center" vertical="center" wrapText="1"/>
      <protection hidden="1"/>
    </xf>
    <xf numFmtId="168" fontId="51" fillId="6" borderId="53" xfId="1" applyNumberFormat="1" applyFont="1" applyFill="1" applyBorder="1" applyAlignment="1" applyProtection="1">
      <alignment horizontal="center" vertical="center" wrapText="1"/>
      <protection hidden="1"/>
    </xf>
    <xf numFmtId="3" fontId="30" fillId="6" borderId="67" xfId="1" applyNumberFormat="1" applyFont="1" applyFill="1" applyBorder="1" applyAlignment="1" applyProtection="1">
      <alignment horizontal="center" vertical="center" wrapText="1"/>
      <protection hidden="1"/>
    </xf>
    <xf numFmtId="3" fontId="30" fillId="14" borderId="109" xfId="1" applyNumberFormat="1" applyFont="1" applyFill="1" applyBorder="1" applyAlignment="1" applyProtection="1">
      <alignment horizontal="center" vertical="center" wrapText="1"/>
      <protection hidden="1"/>
    </xf>
    <xf numFmtId="3" fontId="25" fillId="5" borderId="53" xfId="1593" applyNumberFormat="1" applyFont="1" applyFill="1" applyBorder="1" applyAlignment="1" applyProtection="1">
      <alignment horizontal="center" vertical="center" wrapText="1"/>
      <protection hidden="1"/>
    </xf>
    <xf numFmtId="9" fontId="25" fillId="5" borderId="102" xfId="1594" applyFont="1" applyFill="1" applyBorder="1" applyAlignment="1" applyProtection="1">
      <alignment horizontal="center" vertical="center" wrapText="1"/>
      <protection hidden="1"/>
    </xf>
    <xf numFmtId="9" fontId="30" fillId="13" borderId="29" xfId="1594" applyFont="1" applyFill="1" applyBorder="1" applyAlignment="1" applyProtection="1">
      <alignment horizontal="center" vertical="center" wrapText="1"/>
      <protection hidden="1"/>
    </xf>
    <xf numFmtId="168" fontId="48" fillId="2" borderId="45" xfId="1" applyNumberFormat="1" applyFont="1" applyFill="1" applyBorder="1" applyAlignment="1" applyProtection="1">
      <alignment horizontal="center" vertical="center" wrapText="1"/>
      <protection hidden="1"/>
    </xf>
    <xf numFmtId="168" fontId="25" fillId="29" borderId="45" xfId="1" applyNumberFormat="1" applyFont="1" applyFill="1" applyBorder="1" applyAlignment="1" applyProtection="1">
      <alignment horizontal="center" vertical="center" wrapText="1"/>
      <protection hidden="1"/>
    </xf>
    <xf numFmtId="168" fontId="47" fillId="0" borderId="45" xfId="1" applyNumberFormat="1" applyFont="1" applyFill="1" applyBorder="1" applyAlignment="1" applyProtection="1">
      <alignment horizontal="center" vertical="center" wrapText="1"/>
      <protection hidden="1"/>
    </xf>
    <xf numFmtId="9" fontId="53" fillId="14" borderId="29" xfId="1594" applyFont="1" applyFill="1" applyBorder="1" applyAlignment="1" applyProtection="1">
      <alignment horizontal="center" vertical="center" wrapText="1"/>
      <protection hidden="1"/>
    </xf>
    <xf numFmtId="168" fontId="25" fillId="5" borderId="29" xfId="1" applyNumberFormat="1" applyFont="1" applyFill="1" applyBorder="1" applyAlignment="1" applyProtection="1">
      <alignment horizontal="center" vertical="center" wrapText="1"/>
      <protection hidden="1"/>
    </xf>
    <xf numFmtId="168" fontId="44" fillId="6" borderId="51" xfId="1" applyNumberFormat="1" applyFont="1" applyFill="1" applyBorder="1" applyAlignment="1" applyProtection="1">
      <alignment horizontal="center" vertical="center" wrapText="1"/>
      <protection hidden="1"/>
    </xf>
    <xf numFmtId="3" fontId="25" fillId="6" borderId="65" xfId="1" applyNumberFormat="1" applyFont="1" applyFill="1" applyBorder="1" applyAlignment="1" applyProtection="1">
      <alignment horizontal="center" vertical="center" wrapText="1"/>
      <protection hidden="1"/>
    </xf>
    <xf numFmtId="3" fontId="25" fillId="5" borderId="51" xfId="1593" applyNumberFormat="1" applyFont="1" applyFill="1" applyBorder="1" applyAlignment="1" applyProtection="1">
      <alignment horizontal="center" vertical="center" wrapText="1"/>
      <protection hidden="1"/>
    </xf>
    <xf numFmtId="9" fontId="25" fillId="5" borderId="3" xfId="1594" applyFont="1" applyFill="1" applyBorder="1" applyAlignment="1" applyProtection="1">
      <alignment horizontal="center" vertical="center" wrapText="1"/>
      <protection hidden="1"/>
    </xf>
    <xf numFmtId="9" fontId="25" fillId="13" borderId="30" xfId="1594" applyFont="1" applyFill="1" applyBorder="1" applyAlignment="1" applyProtection="1">
      <alignment horizontal="center" vertical="center" wrapText="1"/>
      <protection hidden="1"/>
    </xf>
    <xf numFmtId="168" fontId="25" fillId="0" borderId="5" xfId="1" applyNumberFormat="1" applyFont="1" applyFill="1" applyBorder="1" applyAlignment="1" applyProtection="1">
      <alignment horizontal="center" vertical="center" wrapText="1"/>
      <protection hidden="1"/>
    </xf>
    <xf numFmtId="168" fontId="47" fillId="2" borderId="46" xfId="1" applyNumberFormat="1" applyFont="1" applyFill="1" applyBorder="1" applyAlignment="1" applyProtection="1">
      <alignment horizontal="center" vertical="center" wrapText="1"/>
      <protection hidden="1"/>
    </xf>
    <xf numFmtId="168" fontId="25" fillId="29" borderId="46" xfId="1" applyNumberFormat="1" applyFont="1" applyFill="1" applyBorder="1" applyAlignment="1" applyProtection="1">
      <alignment horizontal="center" vertical="center" wrapText="1"/>
      <protection hidden="1"/>
    </xf>
    <xf numFmtId="168" fontId="47" fillId="0" borderId="46" xfId="1" applyNumberFormat="1" applyFont="1" applyFill="1" applyBorder="1" applyAlignment="1" applyProtection="1">
      <alignment horizontal="center" vertical="center" wrapText="1"/>
      <protection hidden="1"/>
    </xf>
    <xf numFmtId="9" fontId="53" fillId="14" borderId="30" xfId="1594" applyFont="1" applyFill="1" applyBorder="1" applyAlignment="1" applyProtection="1">
      <alignment horizontal="center" vertical="center" wrapText="1"/>
      <protection hidden="1"/>
    </xf>
    <xf numFmtId="168" fontId="25" fillId="5" borderId="30" xfId="1" applyNumberFormat="1" applyFont="1" applyFill="1" applyBorder="1" applyAlignment="1" applyProtection="1">
      <alignment horizontal="center" vertical="center" wrapText="1"/>
      <protection hidden="1"/>
    </xf>
    <xf numFmtId="168" fontId="44" fillId="6" borderId="52" xfId="1" applyNumberFormat="1" applyFont="1" applyFill="1" applyBorder="1" applyAlignment="1" applyProtection="1">
      <alignment horizontal="center" vertical="center" wrapText="1"/>
      <protection hidden="1"/>
    </xf>
    <xf numFmtId="3" fontId="25" fillId="6" borderId="66" xfId="1" applyNumberFormat="1" applyFont="1" applyFill="1" applyBorder="1" applyAlignment="1" applyProtection="1">
      <alignment horizontal="center" vertical="center" wrapText="1"/>
      <protection hidden="1"/>
    </xf>
    <xf numFmtId="3" fontId="25" fillId="14" borderId="115" xfId="1" applyNumberFormat="1" applyFont="1" applyFill="1" applyBorder="1" applyAlignment="1" applyProtection="1">
      <alignment horizontal="center" vertical="center" wrapText="1"/>
      <protection hidden="1"/>
    </xf>
    <xf numFmtId="3" fontId="25" fillId="5" borderId="52" xfId="1593" applyNumberFormat="1" applyFont="1" applyFill="1" applyBorder="1" applyAlignment="1" applyProtection="1">
      <alignment horizontal="center" vertical="center" wrapText="1"/>
      <protection hidden="1"/>
    </xf>
    <xf numFmtId="9" fontId="25" fillId="5" borderId="6" xfId="1594" applyFont="1" applyFill="1" applyBorder="1" applyAlignment="1" applyProtection="1">
      <alignment horizontal="center" vertical="center" wrapText="1"/>
      <protection hidden="1"/>
    </xf>
    <xf numFmtId="3" fontId="25" fillId="14" borderId="108" xfId="1" applyNumberFormat="1" applyFont="1" applyFill="1" applyBorder="1" applyAlignment="1" applyProtection="1">
      <alignment horizontal="center" vertical="center" wrapText="1"/>
      <protection hidden="1"/>
    </xf>
    <xf numFmtId="9" fontId="25" fillId="13" borderId="39" xfId="1594" applyFont="1" applyFill="1" applyBorder="1" applyAlignment="1" applyProtection="1">
      <alignment horizontal="center" vertical="center" wrapText="1"/>
      <protection hidden="1"/>
    </xf>
    <xf numFmtId="168" fontId="25" fillId="0" borderId="35" xfId="1" applyNumberFormat="1" applyFont="1" applyFill="1" applyBorder="1" applyAlignment="1" applyProtection="1">
      <alignment horizontal="center" vertical="center" wrapText="1"/>
      <protection hidden="1"/>
    </xf>
    <xf numFmtId="9" fontId="53" fillId="14" borderId="39" xfId="1594" applyFont="1" applyFill="1" applyBorder="1" applyAlignment="1" applyProtection="1">
      <alignment horizontal="center" vertical="center" wrapText="1"/>
      <protection hidden="1"/>
    </xf>
    <xf numFmtId="168" fontId="30" fillId="2" borderId="0" xfId="1" applyNumberFormat="1" applyFont="1" applyFill="1" applyBorder="1" applyAlignment="1" applyProtection="1">
      <alignment horizontal="center" vertical="center" wrapText="1"/>
      <protection hidden="1"/>
    </xf>
    <xf numFmtId="9" fontId="30" fillId="4" borderId="0" xfId="1594" applyFont="1" applyFill="1" applyBorder="1" applyAlignment="1" applyProtection="1">
      <alignment horizontal="center" vertical="center" wrapText="1"/>
      <protection hidden="1"/>
    </xf>
    <xf numFmtId="168" fontId="25" fillId="4" borderId="0" xfId="1" applyNumberFormat="1" applyFont="1" applyFill="1" applyBorder="1" applyAlignment="1" applyProtection="1">
      <alignment horizontal="center" vertical="center" wrapText="1"/>
      <protection hidden="1"/>
    </xf>
    <xf numFmtId="168" fontId="25" fillId="2" borderId="0" xfId="1" applyNumberFormat="1" applyFont="1" applyFill="1" applyBorder="1" applyAlignment="1" applyProtection="1">
      <alignment horizontal="center" vertical="center" wrapText="1"/>
      <protection hidden="1"/>
    </xf>
    <xf numFmtId="168" fontId="30" fillId="29" borderId="0" xfId="1" applyNumberFormat="1" applyFont="1" applyFill="1" applyBorder="1" applyAlignment="1" applyProtection="1">
      <alignment horizontal="center" vertical="center" wrapText="1"/>
      <protection hidden="1"/>
    </xf>
    <xf numFmtId="168" fontId="30" fillId="4" borderId="0" xfId="1" applyNumberFormat="1" applyFont="1" applyFill="1" applyBorder="1" applyAlignment="1" applyProtection="1">
      <alignment horizontal="center" vertical="center" wrapText="1"/>
      <protection hidden="1"/>
    </xf>
    <xf numFmtId="3" fontId="25" fillId="4" borderId="0" xfId="1593" applyNumberFormat="1" applyFont="1" applyFill="1" applyBorder="1" applyAlignment="1" applyProtection="1">
      <alignment horizontal="center" vertical="center" wrapText="1"/>
      <protection hidden="1"/>
    </xf>
    <xf numFmtId="9" fontId="25" fillId="4" borderId="0" xfId="1594" applyFont="1" applyFill="1" applyBorder="1" applyAlignment="1" applyProtection="1">
      <alignment horizontal="center" vertical="center" wrapText="1"/>
      <protection hidden="1"/>
    </xf>
    <xf numFmtId="168" fontId="25" fillId="29" borderId="0" xfId="1" applyNumberFormat="1" applyFont="1" applyFill="1" applyBorder="1" applyAlignment="1" applyProtection="1">
      <alignment horizontal="center" vertical="center" wrapText="1"/>
      <protection hidden="1"/>
    </xf>
    <xf numFmtId="9" fontId="25" fillId="13" borderId="43" xfId="1594" applyFont="1" applyFill="1" applyBorder="1" applyAlignment="1" applyProtection="1">
      <alignment horizontal="center" vertical="center" wrapText="1"/>
      <protection hidden="1"/>
    </xf>
    <xf numFmtId="168" fontId="25" fillId="0" borderId="17" xfId="1" applyNumberFormat="1" applyFont="1" applyFill="1" applyBorder="1" applyAlignment="1" applyProtection="1">
      <alignment horizontal="center" vertical="center" wrapText="1"/>
      <protection hidden="1"/>
    </xf>
    <xf numFmtId="9" fontId="30" fillId="13" borderId="39" xfId="1594" applyFont="1" applyFill="1" applyBorder="1" applyAlignment="1" applyProtection="1">
      <alignment horizontal="center" vertical="center" wrapText="1"/>
      <protection hidden="1"/>
    </xf>
    <xf numFmtId="168" fontId="30" fillId="0" borderId="35" xfId="1" applyNumberFormat="1" applyFont="1" applyFill="1" applyBorder="1" applyAlignment="1" applyProtection="1">
      <alignment horizontal="center" vertical="center" wrapText="1"/>
      <protection hidden="1"/>
    </xf>
    <xf numFmtId="0" fontId="54" fillId="4" borderId="0" xfId="0" applyFont="1" applyFill="1"/>
    <xf numFmtId="9" fontId="25" fillId="13" borderId="7" xfId="1594" applyFont="1" applyFill="1" applyBorder="1" applyAlignment="1" applyProtection="1">
      <alignment horizontal="center" vertical="center" wrapText="1"/>
      <protection hidden="1"/>
    </xf>
    <xf numFmtId="0" fontId="25" fillId="4" borderId="0" xfId="1" applyFont="1" applyFill="1" applyBorder="1" applyAlignment="1" applyProtection="1">
      <alignment horizontal="center" vertical="center" textRotation="90" wrapText="1"/>
      <protection hidden="1"/>
    </xf>
    <xf numFmtId="0" fontId="25" fillId="4" borderId="0" xfId="1" applyFont="1" applyFill="1" applyBorder="1" applyAlignment="1" applyProtection="1">
      <alignment horizontal="center" vertical="center" wrapText="1"/>
      <protection hidden="1"/>
    </xf>
    <xf numFmtId="168" fontId="2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9" fillId="4" borderId="69" xfId="0" applyFont="1" applyFill="1" applyBorder="1"/>
    <xf numFmtId="3" fontId="25" fillId="15" borderId="13" xfId="1" applyNumberFormat="1" applyFont="1" applyFill="1" applyBorder="1" applyAlignment="1" applyProtection="1">
      <alignment horizontal="center" vertical="center" wrapText="1"/>
      <protection hidden="1"/>
    </xf>
    <xf numFmtId="0" fontId="30" fillId="4" borderId="22" xfId="1" applyFont="1" applyFill="1" applyBorder="1" applyAlignment="1" applyProtection="1">
      <alignment vertical="center" wrapText="1"/>
      <protection hidden="1"/>
    </xf>
    <xf numFmtId="9" fontId="25" fillId="13" borderId="34" xfId="1594" applyNumberFormat="1" applyFont="1" applyFill="1" applyBorder="1" applyAlignment="1" applyProtection="1">
      <alignment horizontal="center" vertical="center" wrapText="1"/>
      <protection hidden="1"/>
    </xf>
    <xf numFmtId="168" fontId="25" fillId="0" borderId="74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37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22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37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74" xfId="1" applyNumberFormat="1" applyFont="1" applyFill="1" applyBorder="1" applyAlignment="1" applyProtection="1">
      <alignment horizontal="center" vertical="center" wrapText="1"/>
      <protection hidden="1"/>
    </xf>
    <xf numFmtId="168" fontId="47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8" fillId="0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Fill="1" applyBorder="1" applyAlignment="1">
      <alignment horizontal="center" vertical="center" textRotation="90" wrapText="1"/>
    </xf>
    <xf numFmtId="0" fontId="75" fillId="0" borderId="0" xfId="1592" applyFont="1" applyFill="1"/>
    <xf numFmtId="0" fontId="75" fillId="0" borderId="0" xfId="1592" applyFont="1" applyFill="1" applyBorder="1" applyAlignment="1" applyProtection="1">
      <alignment vertical="center"/>
      <protection hidden="1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horizontal="center" vertical="center" textRotation="90" wrapText="1"/>
    </xf>
    <xf numFmtId="0" fontId="28" fillId="31" borderId="1" xfId="0" applyFont="1" applyFill="1" applyBorder="1" applyAlignment="1">
      <alignment horizontal="center" vertical="center" textRotation="90" wrapText="1"/>
    </xf>
    <xf numFmtId="0" fontId="28" fillId="10" borderId="1" xfId="0" applyFont="1" applyFill="1" applyBorder="1" applyAlignment="1">
      <alignment horizontal="center" vertical="center" textRotation="90" wrapText="1"/>
    </xf>
    <xf numFmtId="0" fontId="28" fillId="7" borderId="1" xfId="0" applyFont="1" applyFill="1" applyBorder="1" applyAlignment="1">
      <alignment horizontal="center" vertical="center" textRotation="90" wrapText="1"/>
    </xf>
    <xf numFmtId="0" fontId="27" fillId="0" borderId="0" xfId="0" applyFont="1" applyFill="1"/>
    <xf numFmtId="9" fontId="25" fillId="13" borderId="70" xfId="1594" applyFont="1" applyFill="1" applyBorder="1" applyAlignment="1" applyProtection="1">
      <alignment horizontal="center" vertical="center" wrapText="1"/>
      <protection hidden="1"/>
    </xf>
    <xf numFmtId="0" fontId="30" fillId="15" borderId="14" xfId="1" applyFont="1" applyFill="1" applyBorder="1" applyAlignment="1" applyProtection="1">
      <alignment horizontal="center" vertical="center" wrapText="1"/>
      <protection hidden="1"/>
    </xf>
    <xf numFmtId="0" fontId="30" fillId="2" borderId="15" xfId="1" applyFont="1" applyFill="1" applyBorder="1" applyAlignment="1" applyProtection="1">
      <alignment horizontal="center" vertical="center" wrapText="1"/>
      <protection hidden="1"/>
    </xf>
    <xf numFmtId="9" fontId="32" fillId="15" borderId="15" xfId="1594" applyFont="1" applyFill="1" applyBorder="1" applyAlignment="1" applyProtection="1">
      <alignment horizontal="center" vertical="center" wrapText="1"/>
      <protection hidden="1"/>
    </xf>
    <xf numFmtId="3" fontId="25" fillId="0" borderId="49" xfId="1594" applyNumberFormat="1" applyFont="1" applyFill="1" applyBorder="1" applyAlignment="1" applyProtection="1">
      <alignment horizontal="center" vertical="center" wrapText="1"/>
      <protection hidden="1"/>
    </xf>
    <xf numFmtId="168" fontId="25" fillId="0" borderId="94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95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95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41" xfId="1" applyNumberFormat="1" applyFont="1" applyFill="1" applyBorder="1" applyAlignment="1" applyProtection="1">
      <alignment horizontal="center" vertical="center" wrapText="1"/>
      <protection hidden="1"/>
    </xf>
    <xf numFmtId="9" fontId="28" fillId="13" borderId="7" xfId="1594" applyFont="1" applyFill="1" applyBorder="1" applyAlignment="1" applyProtection="1">
      <alignment horizontal="center" vertical="center" wrapText="1"/>
      <protection hidden="1"/>
    </xf>
    <xf numFmtId="9" fontId="29" fillId="13" borderId="1" xfId="1594" applyFont="1" applyFill="1" applyBorder="1" applyAlignment="1" applyProtection="1">
      <alignment horizontal="center" vertical="center" wrapText="1"/>
      <protection hidden="1"/>
    </xf>
    <xf numFmtId="9" fontId="28" fillId="13" borderId="1" xfId="1594" applyFont="1" applyFill="1" applyBorder="1" applyAlignment="1" applyProtection="1">
      <alignment horizontal="center" vertical="center" wrapText="1"/>
      <protection hidden="1"/>
    </xf>
    <xf numFmtId="9" fontId="28" fillId="13" borderId="49" xfId="1594" applyFont="1" applyFill="1" applyBorder="1" applyAlignment="1" applyProtection="1">
      <alignment horizontal="center" vertical="center" wrapText="1"/>
      <protection hidden="1"/>
    </xf>
    <xf numFmtId="0" fontId="25" fillId="4" borderId="29" xfId="1" applyFont="1" applyFill="1" applyBorder="1" applyAlignment="1" applyProtection="1">
      <alignment horizontal="center" vertical="center" wrapText="1"/>
      <protection hidden="1"/>
    </xf>
    <xf numFmtId="168" fontId="30" fillId="2" borderId="129" xfId="1" applyNumberFormat="1" applyFont="1" applyFill="1" applyBorder="1" applyAlignment="1" applyProtection="1">
      <alignment horizontal="center" vertical="center" wrapText="1"/>
      <protection hidden="1"/>
    </xf>
    <xf numFmtId="0" fontId="25" fillId="4" borderId="28" xfId="1" applyFont="1" applyFill="1" applyBorder="1" applyAlignment="1" applyProtection="1">
      <alignment horizontal="center" vertical="center" wrapText="1"/>
      <protection hidden="1"/>
    </xf>
    <xf numFmtId="168" fontId="30" fillId="2" borderId="130" xfId="1" applyNumberFormat="1" applyFont="1" applyFill="1" applyBorder="1" applyAlignment="1" applyProtection="1">
      <alignment horizontal="center" vertical="center" wrapText="1"/>
      <protection hidden="1"/>
    </xf>
    <xf numFmtId="0" fontId="25" fillId="4" borderId="30" xfId="1" applyFont="1" applyFill="1" applyBorder="1" applyAlignment="1" applyProtection="1">
      <alignment horizontal="center" vertical="center" wrapText="1"/>
      <protection hidden="1"/>
    </xf>
    <xf numFmtId="168" fontId="25" fillId="2" borderId="5" xfId="1" applyNumberFormat="1" applyFont="1" applyFill="1" applyBorder="1" applyAlignment="1" applyProtection="1">
      <alignment horizontal="center" vertical="center" wrapText="1"/>
      <protection hidden="1"/>
    </xf>
    <xf numFmtId="168" fontId="30" fillId="30" borderId="103" xfId="1" applyNumberFormat="1" applyFont="1" applyFill="1" applyBorder="1" applyAlignment="1" applyProtection="1">
      <alignment horizontal="center" vertical="center" wrapText="1"/>
      <protection hidden="1"/>
    </xf>
    <xf numFmtId="168" fontId="25" fillId="30" borderId="122" xfId="1" applyNumberFormat="1" applyFont="1" applyFill="1" applyBorder="1" applyAlignment="1" applyProtection="1">
      <alignment horizontal="center" vertical="center" wrapText="1"/>
      <protection hidden="1"/>
    </xf>
    <xf numFmtId="168" fontId="30" fillId="30" borderId="122" xfId="1" applyNumberFormat="1" applyFont="1" applyFill="1" applyBorder="1" applyAlignment="1" applyProtection="1">
      <alignment horizontal="center" vertical="center" wrapText="1"/>
      <protection hidden="1"/>
    </xf>
    <xf numFmtId="168" fontId="25" fillId="30" borderId="131" xfId="1" applyNumberFormat="1" applyFont="1" applyFill="1" applyBorder="1" applyAlignment="1" applyProtection="1">
      <alignment horizontal="center" vertical="center" wrapText="1"/>
      <protection hidden="1"/>
    </xf>
    <xf numFmtId="0" fontId="32" fillId="0" borderId="9" xfId="1" applyFont="1" applyFill="1" applyBorder="1" applyAlignment="1" applyProtection="1">
      <alignment horizontal="center" vertical="center" wrapText="1"/>
      <protection hidden="1"/>
    </xf>
    <xf numFmtId="0" fontId="31" fillId="0" borderId="3" xfId="1" applyFont="1" applyFill="1" applyBorder="1" applyAlignment="1" applyProtection="1">
      <alignment horizontal="center" vertical="center" wrapText="1"/>
      <protection hidden="1"/>
    </xf>
    <xf numFmtId="0" fontId="32" fillId="0" borderId="3" xfId="1" applyFont="1" applyFill="1" applyBorder="1" applyAlignment="1" applyProtection="1">
      <alignment horizontal="center" vertical="center" wrapText="1"/>
      <protection hidden="1"/>
    </xf>
    <xf numFmtId="0" fontId="32" fillId="0" borderId="82" xfId="1" applyFont="1" applyFill="1" applyBorder="1" applyAlignment="1" applyProtection="1">
      <alignment horizontal="center" vertical="center" wrapText="1"/>
      <protection hidden="1"/>
    </xf>
    <xf numFmtId="0" fontId="28" fillId="15" borderId="1" xfId="0" applyFont="1" applyFill="1" applyBorder="1" applyAlignment="1">
      <alignment horizontal="center" vertical="center"/>
    </xf>
    <xf numFmtId="0" fontId="28" fillId="15" borderId="1" xfId="0" applyFont="1" applyFill="1" applyBorder="1" applyAlignment="1">
      <alignment vertical="center" wrapText="1"/>
    </xf>
    <xf numFmtId="0" fontId="28" fillId="15" borderId="1" xfId="0" applyFont="1" applyFill="1" applyBorder="1" applyAlignment="1">
      <alignment horizontal="center" vertical="center" textRotation="90" wrapText="1"/>
    </xf>
    <xf numFmtId="0" fontId="30" fillId="0" borderId="21" xfId="1" applyFont="1" applyFill="1" applyBorder="1" applyAlignment="1" applyProtection="1">
      <alignment horizontal="center" vertical="center" wrapText="1"/>
      <protection hidden="1"/>
    </xf>
    <xf numFmtId="0" fontId="30" fillId="0" borderId="27" xfId="1" applyFont="1" applyFill="1" applyBorder="1" applyAlignment="1" applyProtection="1">
      <alignment horizontal="center" vertical="center" wrapText="1"/>
      <protection hidden="1"/>
    </xf>
    <xf numFmtId="0" fontId="30" fillId="15" borderId="16" xfId="1" applyFont="1" applyFill="1" applyBorder="1" applyAlignment="1" applyProtection="1">
      <alignment horizontal="center" vertical="center" wrapText="1"/>
      <protection hidden="1"/>
    </xf>
    <xf numFmtId="0" fontId="25" fillId="0" borderId="9" xfId="1" applyFont="1" applyFill="1" applyBorder="1" applyAlignment="1" applyProtection="1">
      <alignment horizontal="center" vertical="center" wrapText="1"/>
      <protection hidden="1"/>
    </xf>
    <xf numFmtId="0" fontId="25" fillId="0" borderId="102" xfId="1" applyFont="1" applyFill="1" applyBorder="1" applyAlignment="1" applyProtection="1">
      <alignment horizontal="center" vertical="center" wrapText="1"/>
      <protection hidden="1"/>
    </xf>
    <xf numFmtId="0" fontId="30" fillId="0" borderId="3" xfId="1" applyFont="1" applyFill="1" applyBorder="1" applyAlignment="1" applyProtection="1">
      <alignment horizontal="center" vertical="center" wrapText="1"/>
      <protection hidden="1"/>
    </xf>
    <xf numFmtId="0" fontId="25" fillId="0" borderId="6" xfId="1" applyFont="1" applyFill="1" applyBorder="1" applyAlignment="1" applyProtection="1">
      <alignment horizontal="center" vertical="center" wrapText="1"/>
      <protection hidden="1"/>
    </xf>
    <xf numFmtId="0" fontId="25" fillId="0" borderId="104" xfId="1" applyFont="1" applyFill="1" applyBorder="1" applyAlignment="1" applyProtection="1">
      <alignment horizontal="center" vertical="center" wrapText="1"/>
      <protection hidden="1"/>
    </xf>
    <xf numFmtId="168" fontId="44" fillId="4" borderId="0" xfId="1" applyNumberFormat="1" applyFont="1" applyFill="1" applyBorder="1" applyAlignment="1" applyProtection="1">
      <alignment horizontal="center" vertical="center" wrapText="1"/>
      <protection hidden="1"/>
    </xf>
    <xf numFmtId="0" fontId="32" fillId="4" borderId="1" xfId="1" applyFont="1" applyFill="1" applyBorder="1" applyAlignment="1" applyProtection="1">
      <alignment horizontal="center" vertical="center" wrapText="1"/>
      <protection hidden="1"/>
    </xf>
    <xf numFmtId="0" fontId="31" fillId="4" borderId="1" xfId="1" applyFont="1" applyFill="1" applyBorder="1" applyAlignment="1" applyProtection="1">
      <alignment horizontal="center" vertical="center" wrapText="1"/>
      <protection hidden="1"/>
    </xf>
    <xf numFmtId="0" fontId="32" fillId="4" borderId="35" xfId="1" applyFont="1" applyFill="1" applyBorder="1" applyAlignment="1" applyProtection="1">
      <alignment horizontal="center" vertical="center" wrapText="1"/>
      <protection hidden="1"/>
    </xf>
    <xf numFmtId="0" fontId="32" fillId="4" borderId="5" xfId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vertical="center" wrapText="1"/>
      <protection hidden="1"/>
    </xf>
    <xf numFmtId="0" fontId="25" fillId="4" borderId="5" xfId="1" applyFont="1" applyFill="1" applyBorder="1" applyAlignment="1" applyProtection="1">
      <alignment horizontal="center" vertical="center" wrapText="1"/>
      <protection hidden="1"/>
    </xf>
    <xf numFmtId="0" fontId="25" fillId="4" borderId="7" xfId="1" applyFont="1" applyFill="1" applyBorder="1" applyAlignment="1" applyProtection="1">
      <alignment horizontal="center" vertical="center" wrapText="1"/>
      <protection hidden="1"/>
    </xf>
    <xf numFmtId="9" fontId="25" fillId="13" borderId="49" xfId="1594" applyNumberFormat="1" applyFont="1" applyFill="1" applyBorder="1" applyAlignment="1" applyProtection="1">
      <alignment horizontal="center" vertical="center" wrapText="1"/>
      <protection hidden="1"/>
    </xf>
    <xf numFmtId="9" fontId="25" fillId="2" borderId="116" xfId="1" applyNumberFormat="1" applyFont="1" applyFill="1" applyBorder="1" applyAlignment="1" applyProtection="1">
      <alignment horizontal="center" vertical="center" wrapText="1"/>
      <protection hidden="1"/>
    </xf>
    <xf numFmtId="169" fontId="25" fillId="13" borderId="7" xfId="1594" applyNumberFormat="1" applyFont="1" applyFill="1" applyBorder="1" applyAlignment="1" applyProtection="1">
      <alignment horizontal="center" vertical="center" wrapText="1"/>
      <protection hidden="1"/>
    </xf>
    <xf numFmtId="169" fontId="25" fillId="13" borderId="5" xfId="1594" applyNumberFormat="1" applyFont="1" applyFill="1" applyBorder="1" applyAlignment="1" applyProtection="1">
      <alignment horizontal="center" vertical="center" wrapText="1"/>
      <protection hidden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0" fontId="28" fillId="4" borderId="0" xfId="0" applyFont="1" applyFill="1" applyAlignment="1">
      <alignment horizontal="right"/>
    </xf>
    <xf numFmtId="0" fontId="25" fillId="0" borderId="33" xfId="1" applyFont="1" applyFill="1" applyBorder="1" applyAlignment="1" applyProtection="1">
      <alignment horizontal="left" vertical="center" wrapText="1"/>
      <protection hidden="1"/>
    </xf>
    <xf numFmtId="0" fontId="25" fillId="0" borderId="8" xfId="1" applyFont="1" applyFill="1" applyBorder="1" applyAlignment="1" applyProtection="1">
      <alignment horizontal="left" vertical="center" wrapText="1"/>
      <protection hidden="1"/>
    </xf>
    <xf numFmtId="168" fontId="71" fillId="2" borderId="130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7" xfId="1594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" applyFont="1" applyFill="1" applyBorder="1" applyAlignment="1" applyProtection="1">
      <alignment horizontal="left" vertical="center" wrapText="1"/>
      <protection hidden="1"/>
    </xf>
    <xf numFmtId="3" fontId="25" fillId="0" borderId="1" xfId="1594" applyNumberFormat="1" applyFont="1" applyFill="1" applyBorder="1" applyAlignment="1" applyProtection="1">
      <alignment horizontal="center" vertical="center" wrapText="1"/>
      <protection hidden="1"/>
    </xf>
    <xf numFmtId="0" fontId="25" fillId="0" borderId="74" xfId="1" applyFont="1" applyFill="1" applyBorder="1" applyAlignment="1" applyProtection="1">
      <alignment horizontal="left" vertical="center" wrapText="1"/>
      <protection hidden="1"/>
    </xf>
    <xf numFmtId="3" fontId="25" fillId="0" borderId="34" xfId="1594" applyNumberFormat="1" applyFont="1" applyFill="1" applyBorder="1" applyAlignment="1" applyProtection="1">
      <alignment horizontal="center" vertical="center" wrapText="1"/>
      <protection hidden="1"/>
    </xf>
    <xf numFmtId="9" fontId="25" fillId="2" borderId="77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7" xfId="1594" applyNumberFormat="1" applyFont="1" applyFill="1" applyBorder="1" applyAlignment="1" applyProtection="1">
      <alignment horizontal="center" vertical="center" wrapText="1"/>
      <protection hidden="1"/>
    </xf>
    <xf numFmtId="3" fontId="25" fillId="2" borderId="49" xfId="1594" applyNumberFormat="1" applyFont="1" applyFill="1" applyBorder="1" applyAlignment="1" applyProtection="1">
      <alignment horizontal="center" vertical="center" wrapText="1"/>
      <protection hidden="1"/>
    </xf>
    <xf numFmtId="0" fontId="80" fillId="4" borderId="0" xfId="1592" applyFont="1" applyFill="1" applyBorder="1" applyAlignment="1">
      <alignment horizontal="right"/>
    </xf>
    <xf numFmtId="168" fontId="39" fillId="0" borderId="45" xfId="1" applyNumberFormat="1" applyFont="1" applyFill="1" applyBorder="1" applyAlignment="1" applyProtection="1">
      <alignment horizontal="center" vertical="center" wrapText="1"/>
      <protection hidden="1"/>
    </xf>
    <xf numFmtId="168" fontId="42" fillId="0" borderId="45" xfId="1" applyNumberFormat="1" applyFont="1" applyFill="1" applyBorder="1" applyAlignment="1" applyProtection="1">
      <alignment horizontal="center" vertical="center" wrapText="1"/>
      <protection hidden="1"/>
    </xf>
    <xf numFmtId="168" fontId="42" fillId="0" borderId="79" xfId="1" applyNumberFormat="1" applyFont="1" applyFill="1" applyBorder="1" applyAlignment="1" applyProtection="1">
      <alignment horizontal="center" vertical="center" wrapText="1"/>
      <protection hidden="1"/>
    </xf>
    <xf numFmtId="168" fontId="39" fillId="0" borderId="44" xfId="1" applyNumberFormat="1" applyFont="1" applyFill="1" applyBorder="1" applyAlignment="1" applyProtection="1">
      <alignment horizontal="center" vertical="center" wrapText="1"/>
      <protection hidden="1"/>
    </xf>
    <xf numFmtId="168" fontId="86" fillId="2" borderId="47" xfId="1" applyNumberFormat="1" applyFont="1" applyFill="1" applyBorder="1" applyAlignment="1" applyProtection="1">
      <alignment horizontal="center" vertical="center" wrapText="1"/>
      <protection hidden="1"/>
    </xf>
    <xf numFmtId="168" fontId="86" fillId="2" borderId="45" xfId="1" applyNumberFormat="1" applyFont="1" applyFill="1" applyBorder="1" applyAlignment="1" applyProtection="1">
      <alignment horizontal="center" vertical="center" wrapText="1"/>
      <protection hidden="1"/>
    </xf>
    <xf numFmtId="168" fontId="41" fillId="2" borderId="48" xfId="1" applyNumberFormat="1" applyFont="1" applyFill="1" applyBorder="1" applyAlignment="1" applyProtection="1">
      <alignment horizontal="center" vertical="center" wrapText="1"/>
      <protection hidden="1"/>
    </xf>
    <xf numFmtId="168" fontId="41" fillId="2" borderId="125" xfId="1" applyNumberFormat="1" applyFont="1" applyFill="1" applyBorder="1" applyAlignment="1" applyProtection="1">
      <alignment horizontal="center" vertical="center" wrapText="1"/>
      <protection hidden="1"/>
    </xf>
    <xf numFmtId="168" fontId="86" fillId="2" borderId="48" xfId="1" applyNumberFormat="1" applyFont="1" applyFill="1" applyBorder="1" applyAlignment="1" applyProtection="1">
      <alignment horizontal="center" vertical="center" wrapText="1"/>
      <protection hidden="1"/>
    </xf>
    <xf numFmtId="168" fontId="41" fillId="2" borderId="46" xfId="1" applyNumberFormat="1" applyFont="1" applyFill="1" applyBorder="1" applyAlignment="1" applyProtection="1">
      <alignment horizontal="center" vertical="center" wrapText="1"/>
      <protection hidden="1"/>
    </xf>
    <xf numFmtId="169" fontId="25" fillId="9" borderId="72" xfId="1594" applyNumberFormat="1" applyFont="1" applyFill="1" applyBorder="1" applyAlignment="1" applyProtection="1">
      <alignment horizontal="center" vertical="center" wrapText="1"/>
      <protection hidden="1"/>
    </xf>
    <xf numFmtId="10" fontId="25" fillId="13" borderId="96" xfId="1594" applyNumberFormat="1" applyFont="1" applyFill="1" applyBorder="1" applyAlignment="1" applyProtection="1">
      <alignment horizontal="center" vertical="center" wrapText="1"/>
      <protection hidden="1"/>
    </xf>
    <xf numFmtId="168" fontId="47" fillId="2" borderId="0" xfId="1" applyNumberFormat="1" applyFont="1" applyFill="1" applyBorder="1" applyAlignment="1" applyProtection="1">
      <alignment horizontal="center" vertical="center" wrapText="1"/>
      <protection hidden="1"/>
    </xf>
    <xf numFmtId="9" fontId="53" fillId="14" borderId="0" xfId="1594" applyFont="1" applyFill="1" applyBorder="1" applyAlignment="1" applyProtection="1">
      <alignment horizontal="center" vertical="center" wrapText="1"/>
      <protection hidden="1"/>
    </xf>
    <xf numFmtId="168" fontId="25" fillId="5" borderId="0" xfId="1" applyNumberFormat="1" applyFont="1" applyFill="1" applyBorder="1" applyAlignment="1" applyProtection="1">
      <alignment horizontal="center" vertical="center" wrapText="1"/>
      <protection hidden="1"/>
    </xf>
    <xf numFmtId="168" fontId="44" fillId="6" borderId="0" xfId="1" applyNumberFormat="1" applyFont="1" applyFill="1" applyBorder="1" applyAlignment="1" applyProtection="1">
      <alignment horizontal="center" vertical="center" wrapText="1"/>
      <protection hidden="1"/>
    </xf>
    <xf numFmtId="3" fontId="25" fillId="6" borderId="0" xfId="1" applyNumberFormat="1" applyFont="1" applyFill="1" applyBorder="1" applyAlignment="1" applyProtection="1">
      <alignment horizontal="center" vertical="center" wrapText="1"/>
      <protection hidden="1"/>
    </xf>
    <xf numFmtId="3" fontId="25" fillId="14" borderId="0" xfId="1" applyNumberFormat="1" applyFont="1" applyFill="1" applyBorder="1" applyAlignment="1" applyProtection="1">
      <alignment horizontal="center" vertical="center" wrapText="1"/>
      <protection hidden="1"/>
    </xf>
    <xf numFmtId="3" fontId="25" fillId="5" borderId="0" xfId="1593" applyNumberFormat="1" applyFont="1" applyFill="1" applyBorder="1" applyAlignment="1" applyProtection="1">
      <alignment horizontal="center" vertical="center" wrapText="1"/>
      <protection hidden="1"/>
    </xf>
    <xf numFmtId="9" fontId="25" fillId="5" borderId="0" xfId="1594" applyFont="1" applyFill="1" applyBorder="1" applyAlignment="1" applyProtection="1">
      <alignment horizontal="center" vertical="center" wrapText="1"/>
      <protection hidden="1"/>
    </xf>
    <xf numFmtId="0" fontId="25" fillId="0" borderId="3" xfId="1" applyFont="1" applyFill="1" applyBorder="1" applyAlignment="1" applyProtection="1">
      <alignment horizontal="center" vertical="center" wrapText="1"/>
      <protection hidden="1"/>
    </xf>
    <xf numFmtId="168" fontId="47" fillId="4" borderId="0" xfId="1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Fill="1" applyBorder="1" applyAlignment="1">
      <alignment horizontal="center" vertical="center" textRotation="90" wrapText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0" fontId="25" fillId="15" borderId="77" xfId="1" applyFont="1" applyFill="1" applyBorder="1" applyAlignment="1" applyProtection="1">
      <alignment horizontal="center" vertical="center" wrapText="1"/>
      <protection hidden="1"/>
    </xf>
    <xf numFmtId="0" fontId="31" fillId="6" borderId="1" xfId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30" fillId="4" borderId="33" xfId="1" applyFont="1" applyFill="1" applyBorder="1" applyAlignment="1" applyProtection="1">
      <alignment horizontal="center" vertical="center" wrapText="1"/>
      <protection hidden="1"/>
    </xf>
    <xf numFmtId="0" fontId="28" fillId="4" borderId="0" xfId="0" applyFont="1" applyFill="1" applyBorder="1" applyAlignment="1">
      <alignment horizontal="right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Fill="1" applyBorder="1" applyAlignment="1">
      <alignment horizontal="center" vertical="center"/>
    </xf>
    <xf numFmtId="3" fontId="25" fillId="2" borderId="42" xfId="1" applyNumberFormat="1" applyFont="1" applyFill="1" applyBorder="1" applyAlignment="1" applyProtection="1">
      <alignment horizontal="center" vertical="center" wrapText="1"/>
      <protection hidden="1"/>
    </xf>
    <xf numFmtId="17" fontId="28" fillId="0" borderId="0" xfId="0" applyNumberFormat="1" applyFont="1" applyFill="1"/>
    <xf numFmtId="0" fontId="31" fillId="6" borderId="1" xfId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30" fillId="4" borderId="33" xfId="1" applyFont="1" applyFill="1" applyBorder="1" applyAlignment="1" applyProtection="1">
      <alignment horizontal="center" vertical="center" wrapText="1"/>
      <protection hidden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0" fontId="30" fillId="0" borderId="13" xfId="1" applyFont="1" applyFill="1" applyBorder="1" applyAlignment="1" applyProtection="1">
      <alignment horizontal="center" vertical="center" wrapText="1"/>
      <protection hidden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173" fontId="0" fillId="3" borderId="0" xfId="6257" applyNumberFormat="1" applyFont="1" applyFill="1"/>
    <xf numFmtId="0" fontId="0" fillId="3" borderId="0" xfId="0" applyFill="1"/>
    <xf numFmtId="173" fontId="87" fillId="3" borderId="0" xfId="6257" applyNumberFormat="1" applyFont="1" applyFill="1"/>
    <xf numFmtId="0" fontId="88" fillId="0" borderId="0" xfId="0" applyFont="1"/>
    <xf numFmtId="173" fontId="88" fillId="0" borderId="0" xfId="6257" applyNumberFormat="1" applyFont="1"/>
    <xf numFmtId="0" fontId="89" fillId="0" borderId="0" xfId="0" applyFont="1"/>
    <xf numFmtId="173" fontId="89" fillId="3" borderId="0" xfId="6257" applyNumberFormat="1" applyFont="1" applyFill="1"/>
    <xf numFmtId="173" fontId="89" fillId="0" borderId="0" xfId="6257" applyNumberFormat="1" applyFont="1"/>
    <xf numFmtId="0" fontId="89" fillId="3" borderId="0" xfId="0" applyFont="1" applyFill="1"/>
    <xf numFmtId="0" fontId="33" fillId="15" borderId="33" xfId="1" applyFont="1" applyFill="1" applyBorder="1" applyAlignment="1" applyProtection="1">
      <alignment horizontal="center" vertical="center" wrapText="1"/>
      <protection hidden="1"/>
    </xf>
    <xf numFmtId="0" fontId="25" fillId="15" borderId="49" xfId="1" applyFont="1" applyFill="1" applyBorder="1" applyAlignment="1" applyProtection="1">
      <alignment horizontal="center" vertical="center" wrapText="1"/>
      <protection hidden="1"/>
    </xf>
    <xf numFmtId="0" fontId="25" fillId="15" borderId="42" xfId="1" applyFont="1" applyFill="1" applyBorder="1" applyAlignment="1" applyProtection="1">
      <alignment horizontal="center" vertical="center" wrapText="1"/>
      <protection hidden="1"/>
    </xf>
    <xf numFmtId="9" fontId="25" fillId="15" borderId="49" xfId="1594" applyFont="1" applyFill="1" applyBorder="1" applyAlignment="1" applyProtection="1">
      <alignment horizontal="center" vertical="center" wrapText="1"/>
      <protection hidden="1"/>
    </xf>
    <xf numFmtId="9" fontId="25" fillId="15" borderId="132" xfId="1" applyNumberFormat="1" applyFont="1" applyFill="1" applyBorder="1" applyAlignment="1" applyProtection="1">
      <alignment horizontal="center" vertical="center" wrapText="1"/>
      <protection hidden="1"/>
    </xf>
    <xf numFmtId="9" fontId="25" fillId="2" borderId="0" xfId="1594" applyFont="1" applyFill="1"/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9" fontId="25" fillId="2" borderId="19" xfId="1" applyNumberFormat="1" applyFont="1" applyFill="1" applyBorder="1" applyAlignment="1" applyProtection="1">
      <alignment horizontal="center" vertical="center" wrapText="1"/>
      <protection hidden="1"/>
    </xf>
    <xf numFmtId="168" fontId="47" fillId="2" borderId="50" xfId="1" applyNumberFormat="1" applyFont="1" applyFill="1" applyBorder="1" applyAlignment="1" applyProtection="1">
      <alignment horizontal="center" vertical="center" wrapText="1"/>
      <protection hidden="1"/>
    </xf>
    <xf numFmtId="168" fontId="47" fillId="2" borderId="53" xfId="1" applyNumberFormat="1" applyFont="1" applyFill="1" applyBorder="1" applyAlignment="1" applyProtection="1">
      <alignment horizontal="center" vertical="center" wrapText="1"/>
      <protection hidden="1"/>
    </xf>
    <xf numFmtId="168" fontId="48" fillId="2" borderId="51" xfId="1" applyNumberFormat="1" applyFont="1" applyFill="1" applyBorder="1" applyAlignment="1" applyProtection="1">
      <alignment horizontal="center" vertical="center" wrapText="1"/>
      <protection hidden="1"/>
    </xf>
    <xf numFmtId="168" fontId="47" fillId="2" borderId="52" xfId="1" applyNumberFormat="1" applyFont="1" applyFill="1" applyBorder="1" applyAlignment="1" applyProtection="1">
      <alignment horizontal="center" vertical="center" wrapText="1"/>
      <protection hidden="1"/>
    </xf>
    <xf numFmtId="168" fontId="30" fillId="2" borderId="51" xfId="1" applyNumberFormat="1" applyFont="1" applyFill="1" applyBorder="1" applyAlignment="1" applyProtection="1">
      <alignment horizontal="center" vertical="center" wrapText="1"/>
      <protection hidden="1"/>
    </xf>
    <xf numFmtId="168" fontId="25" fillId="2" borderId="7" xfId="1" applyNumberFormat="1" applyFont="1" applyFill="1" applyBorder="1" applyAlignment="1" applyProtection="1">
      <alignment horizontal="center" vertical="center" wrapText="1"/>
      <protection hidden="1"/>
    </xf>
    <xf numFmtId="168" fontId="25" fillId="2" borderId="50" xfId="1" applyNumberFormat="1" applyFont="1" applyFill="1" applyBorder="1" applyAlignment="1" applyProtection="1">
      <alignment horizontal="center" vertical="center" wrapText="1"/>
      <protection hidden="1"/>
    </xf>
    <xf numFmtId="168" fontId="25" fillId="2" borderId="1" xfId="1" applyNumberFormat="1" applyFont="1" applyFill="1" applyBorder="1" applyAlignment="1" applyProtection="1">
      <alignment horizontal="center" vertical="center" wrapText="1"/>
      <protection hidden="1"/>
    </xf>
    <xf numFmtId="168" fontId="30" fillId="2" borderId="1" xfId="1" applyNumberFormat="1" applyFont="1" applyFill="1" applyBorder="1" applyAlignment="1" applyProtection="1">
      <alignment horizontal="center" vertical="center" wrapText="1"/>
      <protection hidden="1"/>
    </xf>
    <xf numFmtId="168" fontId="25" fillId="2" borderId="42" xfId="1" applyNumberFormat="1" applyFont="1" applyFill="1" applyBorder="1" applyAlignment="1" applyProtection="1">
      <alignment horizontal="center" vertical="center" wrapText="1"/>
      <protection hidden="1"/>
    </xf>
    <xf numFmtId="169" fontId="47" fillId="2" borderId="50" xfId="1594" applyNumberFormat="1" applyFont="1" applyFill="1" applyBorder="1" applyAlignment="1" applyProtection="1">
      <alignment horizontal="center" vertical="center" wrapText="1"/>
      <protection hidden="1"/>
    </xf>
    <xf numFmtId="169" fontId="47" fillId="2" borderId="53" xfId="1594" applyNumberFormat="1" applyFont="1" applyFill="1" applyBorder="1" applyAlignment="1" applyProtection="1">
      <alignment horizontal="center" vertical="center" wrapText="1"/>
      <protection hidden="1"/>
    </xf>
    <xf numFmtId="169" fontId="48" fillId="2" borderId="53" xfId="1594" applyNumberFormat="1" applyFont="1" applyFill="1" applyBorder="1" applyAlignment="1" applyProtection="1">
      <alignment horizontal="center" vertical="center" wrapText="1"/>
      <protection hidden="1"/>
    </xf>
    <xf numFmtId="169" fontId="47" fillId="2" borderId="42" xfId="1594" applyNumberFormat="1" applyFont="1" applyFill="1" applyBorder="1" applyAlignment="1" applyProtection="1">
      <alignment horizontal="center" vertical="center" wrapText="1"/>
      <protection hidden="1"/>
    </xf>
    <xf numFmtId="169" fontId="48" fillId="2" borderId="51" xfId="1594" applyNumberFormat="1" applyFont="1" applyFill="1" applyBorder="1" applyAlignment="1" applyProtection="1">
      <alignment horizontal="center" vertical="center" wrapText="1"/>
      <protection hidden="1"/>
    </xf>
    <xf numFmtId="169" fontId="47" fillId="2" borderId="52" xfId="1594" applyNumberFormat="1" applyFont="1" applyFill="1" applyBorder="1" applyAlignment="1" applyProtection="1">
      <alignment horizontal="center" vertical="center" wrapText="1"/>
      <protection hidden="1"/>
    </xf>
    <xf numFmtId="9" fontId="25" fillId="13" borderId="100" xfId="1594" applyNumberFormat="1" applyFont="1" applyFill="1" applyBorder="1" applyAlignment="1" applyProtection="1">
      <alignment horizontal="center" vertical="center" wrapText="1"/>
      <protection hidden="1"/>
    </xf>
    <xf numFmtId="9" fontId="25" fillId="13" borderId="98" xfId="1594" applyNumberFormat="1" applyFont="1" applyFill="1" applyBorder="1" applyAlignment="1" applyProtection="1">
      <alignment horizontal="center" vertical="center" wrapText="1"/>
      <protection hidden="1"/>
    </xf>
    <xf numFmtId="9" fontId="30" fillId="13" borderId="98" xfId="1594" applyNumberFormat="1" applyFont="1" applyFill="1" applyBorder="1" applyAlignment="1" applyProtection="1">
      <alignment horizontal="center" vertical="center" wrapText="1"/>
      <protection hidden="1"/>
    </xf>
    <xf numFmtId="9" fontId="25" fillId="13" borderId="97" xfId="1594" applyNumberFormat="1" applyFont="1" applyFill="1" applyBorder="1" applyAlignment="1" applyProtection="1">
      <alignment horizontal="center" vertical="center" wrapText="1"/>
      <protection hidden="1"/>
    </xf>
    <xf numFmtId="169" fontId="90" fillId="15" borderId="89" xfId="1594" applyNumberFormat="1" applyFont="1" applyFill="1" applyBorder="1" applyAlignment="1" applyProtection="1">
      <alignment horizontal="center" vertical="center" wrapText="1"/>
      <protection hidden="1"/>
    </xf>
    <xf numFmtId="9" fontId="90" fillId="15" borderId="89" xfId="1594" applyFont="1" applyFill="1" applyBorder="1" applyAlignment="1" applyProtection="1">
      <alignment horizontal="center" vertical="center" wrapText="1"/>
      <protection hidden="1"/>
    </xf>
    <xf numFmtId="9" fontId="90" fillId="15" borderId="106" xfId="1594" applyFont="1" applyFill="1" applyBorder="1" applyAlignment="1" applyProtection="1">
      <alignment horizontal="center" vertical="center" wrapText="1"/>
      <protection hidden="1"/>
    </xf>
    <xf numFmtId="9" fontId="90" fillId="15" borderId="88" xfId="1594" applyFont="1" applyFill="1" applyBorder="1" applyAlignment="1" applyProtection="1">
      <alignment horizontal="center" vertical="center" wrapText="1"/>
      <protection hidden="1"/>
    </xf>
    <xf numFmtId="9" fontId="90" fillId="15" borderId="91" xfId="1594" applyFont="1" applyFill="1" applyBorder="1" applyAlignment="1" applyProtection="1">
      <alignment horizontal="center" vertical="center" wrapText="1"/>
      <protection hidden="1"/>
    </xf>
    <xf numFmtId="169" fontId="90" fillId="15" borderId="88" xfId="1594" applyNumberFormat="1" applyFont="1" applyFill="1" applyBorder="1" applyAlignment="1" applyProtection="1">
      <alignment horizontal="center" vertical="center" wrapText="1"/>
      <protection hidden="1"/>
    </xf>
    <xf numFmtId="49" fontId="25" fillId="2" borderId="77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53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76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107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30" xfId="1" applyNumberFormat="1" applyFont="1" applyFill="1" applyBorder="1" applyAlignment="1" applyProtection="1">
      <alignment horizontal="center" vertical="center" wrapText="1"/>
      <protection hidden="1"/>
    </xf>
    <xf numFmtId="49" fontId="25" fillId="2" borderId="118" xfId="1" applyNumberFormat="1" applyFont="1" applyFill="1" applyBorder="1" applyAlignment="1" applyProtection="1">
      <alignment horizontal="center" vertical="center" wrapText="1"/>
      <protection hidden="1"/>
    </xf>
    <xf numFmtId="49" fontId="25" fillId="2" borderId="13" xfId="1" applyNumberFormat="1" applyFont="1" applyFill="1" applyBorder="1" applyAlignment="1" applyProtection="1">
      <alignment horizontal="center" vertical="center" wrapText="1"/>
      <protection hidden="1"/>
    </xf>
    <xf numFmtId="49" fontId="30" fillId="2" borderId="75" xfId="1" applyNumberFormat="1" applyFont="1" applyFill="1" applyBorder="1" applyAlignment="1" applyProtection="1">
      <alignment horizontal="center" vertical="center" wrapText="1"/>
      <protection hidden="1"/>
    </xf>
    <xf numFmtId="3" fontId="30" fillId="2" borderId="76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51" xfId="1" applyNumberFormat="1" applyFont="1" applyFill="1" applyBorder="1" applyAlignment="1" applyProtection="1">
      <alignment horizontal="center" vertical="center" wrapText="1"/>
      <protection hidden="1"/>
    </xf>
    <xf numFmtId="3" fontId="30" fillId="2" borderId="51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52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124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0" xfId="1" applyNumberFormat="1" applyFont="1" applyFill="1" applyBorder="1" applyAlignment="1" applyProtection="1">
      <alignment horizontal="center" vertical="center" wrapText="1"/>
      <protection hidden="1"/>
    </xf>
    <xf numFmtId="9" fontId="25" fillId="15" borderId="15" xfId="1594" applyNumberFormat="1" applyFont="1" applyFill="1" applyBorder="1" applyAlignment="1" applyProtection="1">
      <alignment horizontal="center" vertical="center" wrapText="1"/>
      <protection hidden="1"/>
    </xf>
    <xf numFmtId="9" fontId="25" fillId="13" borderId="36" xfId="1594" applyNumberFormat="1" applyFont="1" applyFill="1" applyBorder="1" applyAlignment="1" applyProtection="1">
      <alignment horizontal="center" vertical="center" wrapText="1"/>
      <protection hidden="1"/>
    </xf>
    <xf numFmtId="9" fontId="25" fillId="13" borderId="35" xfId="1594" applyNumberFormat="1" applyFont="1" applyFill="1" applyBorder="1" applyAlignment="1" applyProtection="1">
      <alignment horizontal="center" vertical="center" wrapText="1"/>
      <protection hidden="1"/>
    </xf>
    <xf numFmtId="9" fontId="25" fillId="13" borderId="5" xfId="1594" applyNumberFormat="1" applyFont="1" applyFill="1" applyBorder="1" applyAlignment="1" applyProtection="1">
      <alignment horizontal="center" vertical="center" wrapText="1"/>
      <protection hidden="1"/>
    </xf>
    <xf numFmtId="9" fontId="25" fillId="15" borderId="112" xfId="1594" applyNumberFormat="1" applyFont="1" applyFill="1" applyBorder="1" applyAlignment="1" applyProtection="1">
      <alignment horizontal="center" vertical="center" wrapText="1"/>
      <protection hidden="1"/>
    </xf>
    <xf numFmtId="9" fontId="25" fillId="13" borderId="112" xfId="1594" applyNumberFormat="1" applyFont="1" applyFill="1" applyBorder="1" applyAlignment="1" applyProtection="1">
      <alignment horizontal="center" vertical="center" wrapText="1"/>
      <protection hidden="1"/>
    </xf>
    <xf numFmtId="169" fontId="90" fillId="9" borderId="72" xfId="1594" applyNumberFormat="1" applyFont="1" applyFill="1" applyBorder="1" applyAlignment="1" applyProtection="1">
      <alignment horizontal="center" vertical="center" wrapText="1"/>
      <protection hidden="1"/>
    </xf>
    <xf numFmtId="3" fontId="90" fillId="2" borderId="114" xfId="1" applyNumberFormat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30" fillId="4" borderId="33" xfId="1" applyFont="1" applyFill="1" applyBorder="1" applyAlignment="1" applyProtection="1">
      <alignment horizontal="center" vertical="center" wrapText="1"/>
      <protection hidden="1"/>
    </xf>
    <xf numFmtId="0" fontId="25" fillId="0" borderId="36" xfId="1" quotePrefix="1" applyFont="1" applyBorder="1" applyAlignment="1" applyProtection="1">
      <alignment horizontal="left" vertical="center" wrapText="1"/>
      <protection hidden="1"/>
    </xf>
    <xf numFmtId="0" fontId="25" fillId="0" borderId="49" xfId="1" quotePrefix="1" applyFont="1" applyBorder="1" applyAlignment="1" applyProtection="1">
      <alignment horizontal="left" vertical="center" wrapText="1"/>
      <protection hidden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0" fontId="33" fillId="0" borderId="41" xfId="0" applyFont="1" applyBorder="1" applyAlignment="1">
      <alignment horizontal="center" vertical="center" wrapText="1"/>
    </xf>
    <xf numFmtId="0" fontId="33" fillId="0" borderId="32" xfId="1" applyFont="1" applyBorder="1" applyAlignment="1" applyProtection="1">
      <alignment horizontal="center" vertical="center" wrapText="1"/>
      <protection hidden="1"/>
    </xf>
    <xf numFmtId="0" fontId="33" fillId="0" borderId="33" xfId="1" applyFont="1" applyBorder="1" applyAlignment="1" applyProtection="1">
      <alignment horizontal="center" vertical="center" wrapText="1"/>
      <protection hidden="1"/>
    </xf>
    <xf numFmtId="9" fontId="25" fillId="13" borderId="123" xfId="1594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>
      <alignment vertical="center"/>
    </xf>
    <xf numFmtId="170" fontId="91" fillId="0" borderId="0" xfId="1593" applyNumberFormat="1" applyFont="1" applyAlignment="1">
      <alignment vertical="center"/>
    </xf>
    <xf numFmtId="0" fontId="25" fillId="4" borderId="0" xfId="0" applyFont="1" applyFill="1" applyBorder="1" applyAlignment="1" applyProtection="1">
      <alignment horizontal="left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30" fillId="4" borderId="33" xfId="1" applyFont="1" applyFill="1" applyBorder="1" applyAlignment="1" applyProtection="1">
      <alignment horizontal="center" vertical="center" wrapText="1"/>
      <protection hidden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3" fontId="25" fillId="0" borderId="28" xfId="1" applyNumberFormat="1" applyFont="1" applyFill="1" applyBorder="1" applyAlignment="1" applyProtection="1">
      <alignment horizontal="center" vertical="center" wrapText="1"/>
      <protection hidden="1"/>
    </xf>
    <xf numFmtId="9" fontId="25" fillId="13" borderId="70" xfId="1594" applyNumberFormat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30" fillId="4" borderId="33" xfId="1" applyFont="1" applyFill="1" applyBorder="1" applyAlignment="1" applyProtection="1">
      <alignment horizontal="center" vertical="center" wrapText="1"/>
      <protection hidden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30" fillId="4" borderId="33" xfId="1" applyFont="1" applyFill="1" applyBorder="1" applyAlignment="1" applyProtection="1">
      <alignment horizontal="center" vertical="center" wrapText="1"/>
      <protection hidden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30" fillId="4" borderId="33" xfId="1" applyFont="1" applyFill="1" applyBorder="1" applyAlignment="1" applyProtection="1">
      <alignment horizontal="center" vertical="center" wrapText="1"/>
      <protection hidden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170" fontId="25" fillId="2" borderId="13" xfId="1593" applyNumberFormat="1" applyFont="1" applyFill="1" applyBorder="1" applyAlignment="1" applyProtection="1">
      <alignment horizontal="center" vertical="center" wrapText="1"/>
      <protection hidden="1"/>
    </xf>
    <xf numFmtId="170" fontId="25" fillId="2" borderId="40" xfId="1593" applyNumberFormat="1" applyFont="1" applyFill="1" applyBorder="1" applyAlignment="1" applyProtection="1">
      <alignment horizontal="center" vertical="center" wrapText="1"/>
      <protection hidden="1"/>
    </xf>
    <xf numFmtId="170" fontId="25" fillId="2" borderId="39" xfId="1593" applyNumberFormat="1" applyFont="1" applyFill="1" applyBorder="1" applyAlignment="1" applyProtection="1">
      <alignment horizontal="center" vertical="center" wrapText="1"/>
      <protection hidden="1"/>
    </xf>
    <xf numFmtId="170" fontId="70" fillId="2" borderId="80" xfId="1593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>
      <alignment horizontal="left" vertical="center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30" fillId="4" borderId="33" xfId="1" applyFont="1" applyFill="1" applyBorder="1" applyAlignment="1" applyProtection="1">
      <alignment horizontal="center" vertical="center" wrapText="1"/>
      <protection hidden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25" fillId="33" borderId="1" xfId="1" applyFont="1" applyFill="1" applyBorder="1" applyAlignment="1" applyProtection="1">
      <alignment horizontal="center" vertical="center" wrapText="1"/>
      <protection hidden="1"/>
    </xf>
    <xf numFmtId="0" fontId="30" fillId="4" borderId="22" xfId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30" fillId="4" borderId="33" xfId="1" applyFont="1" applyFill="1" applyBorder="1" applyAlignment="1" applyProtection="1">
      <alignment horizontal="center" vertical="center" wrapText="1"/>
      <protection hidden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0" fontId="25" fillId="0" borderId="30" xfId="1" applyFont="1" applyFill="1" applyBorder="1" applyAlignment="1" applyProtection="1">
      <alignment horizontal="center" vertical="center" wrapText="1"/>
      <protection hidden="1"/>
    </xf>
    <xf numFmtId="0" fontId="25" fillId="0" borderId="28" xfId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30" fillId="4" borderId="33" xfId="1" applyFont="1" applyFill="1" applyBorder="1" applyAlignment="1" applyProtection="1">
      <alignment horizontal="center" vertical="center" wrapText="1"/>
      <protection hidden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30" fillId="4" borderId="33" xfId="1" applyFont="1" applyFill="1" applyBorder="1" applyAlignment="1" applyProtection="1">
      <alignment horizontal="center" vertical="center" wrapText="1"/>
      <protection hidden="1"/>
    </xf>
    <xf numFmtId="3" fontId="41" fillId="0" borderId="53" xfId="1" applyNumberFormat="1" applyFont="1" applyFill="1" applyBorder="1" applyAlignment="1" applyProtection="1">
      <alignment horizontal="center" vertical="center" wrapText="1"/>
      <protection hidden="1"/>
    </xf>
    <xf numFmtId="3" fontId="41" fillId="0" borderId="51" xfId="1" applyNumberFormat="1" applyFont="1" applyFill="1" applyBorder="1" applyAlignment="1" applyProtection="1">
      <alignment horizontal="center" vertical="center" wrapText="1"/>
      <protection hidden="1"/>
    </xf>
    <xf numFmtId="3" fontId="41" fillId="0" borderId="52" xfId="1" applyNumberFormat="1" applyFont="1" applyFill="1" applyBorder="1" applyAlignment="1" applyProtection="1">
      <alignment horizontal="center" vertical="center" wrapText="1"/>
      <protection hidden="1"/>
    </xf>
    <xf numFmtId="170" fontId="41" fillId="2" borderId="1" xfId="1593" applyNumberFormat="1" applyFont="1" applyFill="1" applyBorder="1" applyAlignment="1">
      <alignment horizontal="center" vertical="center"/>
    </xf>
    <xf numFmtId="0" fontId="41" fillId="29" borderId="40" xfId="1" applyFont="1" applyFill="1" applyBorder="1" applyAlignment="1" applyProtection="1">
      <alignment horizontal="center" vertical="center" wrapText="1"/>
      <protection hidden="1"/>
    </xf>
    <xf numFmtId="0" fontId="41" fillId="29" borderId="29" xfId="1" applyFont="1" applyFill="1" applyBorder="1" applyAlignment="1" applyProtection="1">
      <alignment horizontal="center" vertical="center" wrapText="1"/>
      <protection hidden="1"/>
    </xf>
    <xf numFmtId="0" fontId="86" fillId="29" borderId="29" xfId="1" applyFont="1" applyFill="1" applyBorder="1" applyAlignment="1" applyProtection="1">
      <alignment horizontal="center" vertical="center" wrapText="1"/>
      <protection hidden="1"/>
    </xf>
    <xf numFmtId="0" fontId="41" fillId="29" borderId="28" xfId="1" applyFont="1" applyFill="1" applyBorder="1" applyAlignment="1" applyProtection="1">
      <alignment horizontal="center" vertical="center" wrapText="1"/>
      <protection hidden="1"/>
    </xf>
    <xf numFmtId="0" fontId="41" fillId="2" borderId="29" xfId="1" applyFont="1" applyFill="1" applyBorder="1" applyAlignment="1" applyProtection="1">
      <alignment horizontal="center" vertical="center" wrapText="1"/>
      <protection hidden="1"/>
    </xf>
    <xf numFmtId="0" fontId="86" fillId="2" borderId="29" xfId="1" applyFont="1" applyFill="1" applyBorder="1" applyAlignment="1" applyProtection="1">
      <alignment horizontal="center" vertical="center" wrapText="1"/>
      <protection hidden="1"/>
    </xf>
    <xf numFmtId="0" fontId="41" fillId="2" borderId="30" xfId="1" applyFont="1" applyFill="1" applyBorder="1" applyAlignment="1" applyProtection="1">
      <alignment horizontal="center" vertical="center" wrapText="1"/>
      <protection hidden="1"/>
    </xf>
    <xf numFmtId="0" fontId="41" fillId="29" borderId="39" xfId="1" applyFont="1" applyFill="1" applyBorder="1" applyAlignment="1" applyProtection="1">
      <alignment horizontal="center" vertical="center" wrapText="1"/>
      <protection hidden="1"/>
    </xf>
    <xf numFmtId="0" fontId="41" fillId="29" borderId="30" xfId="1" applyFont="1" applyFill="1" applyBorder="1" applyAlignment="1" applyProtection="1">
      <alignment horizontal="center" vertical="center" wrapText="1"/>
      <protection hidden="1"/>
    </xf>
    <xf numFmtId="0" fontId="41" fillId="2" borderId="39" xfId="1" applyFont="1" applyFill="1" applyBorder="1" applyAlignment="1" applyProtection="1">
      <alignment horizontal="center" vertical="center" wrapText="1"/>
      <protection hidden="1"/>
    </xf>
    <xf numFmtId="168" fontId="41" fillId="2" borderId="44" xfId="1" applyNumberFormat="1" applyFont="1" applyFill="1" applyBorder="1" applyAlignment="1" applyProtection="1">
      <alignment horizontal="center" vertical="center" wrapText="1"/>
      <protection hidden="1"/>
    </xf>
    <xf numFmtId="168" fontId="41" fillId="2" borderId="47" xfId="1" applyNumberFormat="1" applyFont="1" applyFill="1" applyBorder="1" applyAlignment="1" applyProtection="1">
      <alignment horizontal="center" vertical="center" wrapText="1"/>
      <protection hidden="1"/>
    </xf>
    <xf numFmtId="168" fontId="41" fillId="2" borderId="79" xfId="1" applyNumberFormat="1" applyFont="1" applyFill="1" applyBorder="1" applyAlignment="1" applyProtection="1">
      <alignment horizontal="center" vertical="center" wrapText="1"/>
      <protection hidden="1"/>
    </xf>
    <xf numFmtId="168" fontId="41" fillId="2" borderId="50" xfId="1" applyNumberFormat="1" applyFont="1" applyFill="1" applyBorder="1" applyAlignment="1" applyProtection="1">
      <alignment horizontal="center" vertical="center" wrapText="1"/>
      <protection hidden="1"/>
    </xf>
    <xf numFmtId="168" fontId="41" fillId="2" borderId="53" xfId="1" applyNumberFormat="1" applyFont="1" applyFill="1" applyBorder="1" applyAlignment="1" applyProtection="1">
      <alignment horizontal="center" vertical="center" wrapText="1"/>
      <protection hidden="1"/>
    </xf>
    <xf numFmtId="168" fontId="86" fillId="2" borderId="53" xfId="1" applyNumberFormat="1" applyFont="1" applyFill="1" applyBorder="1" applyAlignment="1" applyProtection="1">
      <alignment horizontal="center" vertical="center" wrapText="1"/>
      <protection hidden="1"/>
    </xf>
    <xf numFmtId="168" fontId="41" fillId="2" borderId="42" xfId="1" applyNumberFormat="1" applyFont="1" applyFill="1" applyBorder="1" applyAlignment="1" applyProtection="1">
      <alignment horizontal="center" vertical="center" wrapText="1"/>
      <protection hidden="1"/>
    </xf>
    <xf numFmtId="168" fontId="86" fillId="2" borderId="51" xfId="1" applyNumberFormat="1" applyFont="1" applyFill="1" applyBorder="1" applyAlignment="1" applyProtection="1">
      <alignment horizontal="center" vertical="center" wrapText="1"/>
      <protection hidden="1"/>
    </xf>
    <xf numFmtId="168" fontId="41" fillId="2" borderId="52" xfId="1" applyNumberFormat="1" applyFont="1" applyFill="1" applyBorder="1" applyAlignment="1" applyProtection="1">
      <alignment horizontal="center" vertical="center" wrapText="1"/>
      <protection hidden="1"/>
    </xf>
    <xf numFmtId="168" fontId="86" fillId="2" borderId="130" xfId="1" applyNumberFormat="1" applyFont="1" applyFill="1" applyBorder="1" applyAlignment="1" applyProtection="1">
      <alignment horizontal="center" vertical="center" wrapText="1"/>
      <protection hidden="1"/>
    </xf>
    <xf numFmtId="168" fontId="86" fillId="2" borderId="129" xfId="1" applyNumberFormat="1" applyFont="1" applyFill="1" applyBorder="1" applyAlignment="1" applyProtection="1">
      <alignment horizontal="center" vertical="center" wrapText="1"/>
      <protection hidden="1"/>
    </xf>
    <xf numFmtId="168" fontId="86" fillId="2" borderId="31" xfId="1" applyNumberFormat="1" applyFont="1" applyFill="1" applyBorder="1" applyAlignment="1" applyProtection="1">
      <alignment horizontal="center" vertical="center" wrapText="1"/>
      <protection hidden="1"/>
    </xf>
    <xf numFmtId="168" fontId="86" fillId="2" borderId="81" xfId="1" applyNumberFormat="1" applyFont="1" applyFill="1" applyBorder="1" applyAlignment="1" applyProtection="1">
      <alignment horizontal="center" vertical="center" wrapText="1"/>
      <protection hidden="1"/>
    </xf>
    <xf numFmtId="3" fontId="41" fillId="2" borderId="7" xfId="1594" applyNumberFormat="1" applyFont="1" applyFill="1" applyBorder="1" applyAlignment="1" applyProtection="1">
      <alignment horizontal="center" vertical="center" wrapText="1"/>
      <protection hidden="1"/>
    </xf>
    <xf numFmtId="3" fontId="41" fillId="2" borderId="34" xfId="1594" applyNumberFormat="1" applyFont="1" applyFill="1" applyBorder="1" applyAlignment="1" applyProtection="1">
      <alignment horizontal="center" vertical="center" wrapText="1"/>
      <protection hidden="1"/>
    </xf>
    <xf numFmtId="3" fontId="41" fillId="2" borderId="1" xfId="1594" applyNumberFormat="1" applyFont="1" applyFill="1" applyBorder="1" applyAlignment="1" applyProtection="1">
      <alignment horizontal="center" vertical="center" wrapText="1"/>
      <protection hidden="1"/>
    </xf>
    <xf numFmtId="3" fontId="41" fillId="2" borderId="49" xfId="1594" applyNumberFormat="1" applyFont="1" applyFill="1" applyBorder="1" applyAlignment="1" applyProtection="1">
      <alignment horizontal="center" vertical="center" wrapText="1"/>
      <protection hidden="1"/>
    </xf>
    <xf numFmtId="170" fontId="41" fillId="2" borderId="84" xfId="1593" applyNumberFormat="1" applyFont="1" applyFill="1" applyBorder="1" applyAlignment="1" applyProtection="1">
      <alignment horizontal="center" vertical="center" wrapText="1"/>
      <protection hidden="1"/>
    </xf>
    <xf numFmtId="3" fontId="41" fillId="32" borderId="34" xfId="1" applyNumberFormat="1" applyFont="1" applyFill="1" applyBorder="1" applyAlignment="1" applyProtection="1">
      <alignment horizontal="center" vertical="center" wrapText="1"/>
      <protection hidden="1"/>
    </xf>
    <xf numFmtId="0" fontId="41" fillId="6" borderId="85" xfId="1" applyFont="1" applyFill="1" applyBorder="1" applyAlignment="1" applyProtection="1">
      <alignment horizontal="center" vertical="center" wrapText="1"/>
      <protection hidden="1"/>
    </xf>
    <xf numFmtId="0" fontId="53" fillId="29" borderId="40" xfId="1" applyFont="1" applyFill="1" applyBorder="1" applyAlignment="1" applyProtection="1">
      <alignment horizontal="center" vertical="center" wrapText="1"/>
      <protection hidden="1"/>
    </xf>
    <xf numFmtId="0" fontId="53" fillId="29" borderId="29" xfId="1" applyFont="1" applyFill="1" applyBorder="1" applyAlignment="1" applyProtection="1">
      <alignment horizontal="center" vertical="center" wrapText="1"/>
      <protection hidden="1"/>
    </xf>
    <xf numFmtId="0" fontId="82" fillId="29" borderId="29" xfId="1" applyFont="1" applyFill="1" applyBorder="1" applyAlignment="1" applyProtection="1">
      <alignment horizontal="center" vertical="center" wrapText="1"/>
      <protection hidden="1"/>
    </xf>
    <xf numFmtId="0" fontId="53" fillId="29" borderId="28" xfId="1" applyFont="1" applyFill="1" applyBorder="1" applyAlignment="1" applyProtection="1">
      <alignment horizontal="center" vertical="center" wrapText="1"/>
      <protection hidden="1"/>
    </xf>
    <xf numFmtId="0" fontId="82" fillId="29" borderId="30" xfId="1" applyFont="1" applyFill="1" applyBorder="1" applyAlignment="1" applyProtection="1">
      <alignment horizontal="center" vertical="center" wrapText="1"/>
      <protection hidden="1"/>
    </xf>
    <xf numFmtId="0" fontId="53" fillId="2" borderId="29" xfId="1" applyFont="1" applyFill="1" applyBorder="1" applyAlignment="1" applyProtection="1">
      <alignment horizontal="center" vertical="center" wrapText="1"/>
      <protection hidden="1"/>
    </xf>
    <xf numFmtId="0" fontId="82" fillId="2" borderId="29" xfId="1" applyFont="1" applyFill="1" applyBorder="1" applyAlignment="1" applyProtection="1">
      <alignment horizontal="center" vertical="center" wrapText="1"/>
      <protection hidden="1"/>
    </xf>
    <xf numFmtId="0" fontId="53" fillId="2" borderId="40" xfId="1" applyFont="1" applyFill="1" applyBorder="1" applyAlignment="1" applyProtection="1">
      <alignment horizontal="center" vertical="center" wrapText="1"/>
      <protection hidden="1"/>
    </xf>
    <xf numFmtId="0" fontId="53" fillId="2" borderId="30" xfId="1" applyFont="1" applyFill="1" applyBorder="1" applyAlignment="1" applyProtection="1">
      <alignment horizontal="center" vertical="center" wrapText="1"/>
      <protection hidden="1"/>
    </xf>
    <xf numFmtId="0" fontId="53" fillId="2" borderId="28" xfId="1" applyFont="1" applyFill="1" applyBorder="1" applyAlignment="1" applyProtection="1">
      <alignment horizontal="center" vertical="center" wrapText="1"/>
      <protection hidden="1"/>
    </xf>
    <xf numFmtId="168" fontId="53" fillId="2" borderId="63" xfId="1" applyNumberFormat="1" applyFont="1" applyFill="1" applyBorder="1" applyAlignment="1" applyProtection="1">
      <alignment horizontal="center" vertical="center" wrapText="1"/>
      <protection hidden="1"/>
    </xf>
    <xf numFmtId="168" fontId="53" fillId="2" borderId="61" xfId="1" applyNumberFormat="1" applyFont="1" applyFill="1" applyBorder="1" applyAlignment="1" applyProtection="1">
      <alignment horizontal="center" vertical="center" wrapText="1"/>
      <protection hidden="1"/>
    </xf>
    <xf numFmtId="168" fontId="82" fillId="2" borderId="61" xfId="1" applyNumberFormat="1" applyFont="1" applyFill="1" applyBorder="1" applyAlignment="1" applyProtection="1">
      <alignment horizontal="center" vertical="center" wrapText="1"/>
      <protection hidden="1"/>
    </xf>
    <xf numFmtId="168" fontId="53" fillId="2" borderId="62" xfId="1" applyNumberFormat="1" applyFont="1" applyFill="1" applyBorder="1" applyAlignment="1" applyProtection="1">
      <alignment horizontal="center" vertical="center" wrapText="1"/>
      <protection hidden="1"/>
    </xf>
    <xf numFmtId="168" fontId="53" fillId="2" borderId="60" xfId="1" applyNumberFormat="1" applyFont="1" applyFill="1" applyBorder="1" applyAlignment="1" applyProtection="1">
      <alignment horizontal="center" vertical="center" wrapText="1"/>
      <protection hidden="1"/>
    </xf>
    <xf numFmtId="170" fontId="53" fillId="2" borderId="40" xfId="1593" applyNumberFormat="1" applyFont="1" applyFill="1" applyBorder="1" applyAlignment="1" applyProtection="1">
      <alignment horizontal="center" vertical="center" wrapText="1"/>
      <protection hidden="1"/>
    </xf>
    <xf numFmtId="170" fontId="53" fillId="2" borderId="29" xfId="1593" applyNumberFormat="1" applyFont="1" applyFill="1" applyBorder="1" applyAlignment="1" applyProtection="1">
      <alignment horizontal="center" vertical="center" wrapText="1"/>
      <protection hidden="1"/>
    </xf>
    <xf numFmtId="170" fontId="82" fillId="2" borderId="29" xfId="1593" applyNumberFormat="1" applyFont="1" applyFill="1" applyBorder="1" applyAlignment="1" applyProtection="1">
      <alignment horizontal="center" vertical="center" wrapText="1"/>
      <protection hidden="1"/>
    </xf>
    <xf numFmtId="170" fontId="53" fillId="2" borderId="39" xfId="1593" applyNumberFormat="1" applyFont="1" applyFill="1" applyBorder="1" applyAlignment="1" applyProtection="1">
      <alignment horizontal="center" vertical="center" wrapText="1"/>
      <protection hidden="1"/>
    </xf>
    <xf numFmtId="3" fontId="53" fillId="2" borderId="53" xfId="1" applyNumberFormat="1" applyFont="1" applyFill="1" applyBorder="1" applyAlignment="1" applyProtection="1">
      <alignment horizontal="center" vertical="center" wrapText="1"/>
      <protection hidden="1"/>
    </xf>
    <xf numFmtId="3" fontId="53" fillId="2" borderId="51" xfId="1" applyNumberFormat="1" applyFont="1" applyFill="1" applyBorder="1" applyAlignment="1" applyProtection="1">
      <alignment horizontal="center" vertical="center" wrapText="1"/>
      <protection hidden="1"/>
    </xf>
    <xf numFmtId="3" fontId="82" fillId="2" borderId="51" xfId="1" applyNumberFormat="1" applyFont="1" applyFill="1" applyBorder="1" applyAlignment="1" applyProtection="1">
      <alignment horizontal="center" vertical="center" wrapText="1"/>
      <protection hidden="1"/>
    </xf>
    <xf numFmtId="3" fontId="53" fillId="2" borderId="52" xfId="1" applyNumberFormat="1" applyFont="1" applyFill="1" applyBorder="1" applyAlignment="1" applyProtection="1">
      <alignment horizontal="center" vertical="center" wrapText="1"/>
      <protection hidden="1"/>
    </xf>
    <xf numFmtId="170" fontId="53" fillId="2" borderId="28" xfId="1593" applyNumberFormat="1" applyFont="1" applyFill="1" applyBorder="1" applyAlignment="1" applyProtection="1">
      <alignment horizontal="center" vertical="center" wrapText="1"/>
      <protection hidden="1"/>
    </xf>
    <xf numFmtId="170" fontId="53" fillId="2" borderId="30" xfId="1593" applyNumberFormat="1" applyFont="1" applyFill="1" applyBorder="1" applyAlignment="1" applyProtection="1">
      <alignment horizontal="center" vertical="center" wrapText="1"/>
      <protection hidden="1"/>
    </xf>
    <xf numFmtId="3" fontId="53" fillId="2" borderId="42" xfId="1" applyNumberFormat="1" applyFont="1" applyFill="1" applyBorder="1" applyAlignment="1" applyProtection="1">
      <alignment horizontal="center" vertical="center" wrapText="1"/>
      <protection hidden="1"/>
    </xf>
    <xf numFmtId="3" fontId="53" fillId="2" borderId="40" xfId="1" applyNumberFormat="1" applyFont="1" applyFill="1" applyBorder="1" applyAlignment="1" applyProtection="1">
      <alignment horizontal="center" vertical="center" wrapText="1"/>
      <protection hidden="1"/>
    </xf>
    <xf numFmtId="3" fontId="53" fillId="2" borderId="39" xfId="1" applyNumberFormat="1" applyFont="1" applyFill="1" applyBorder="1" applyAlignment="1" applyProtection="1">
      <alignment horizontal="center" vertical="center" wrapText="1"/>
      <protection hidden="1"/>
    </xf>
    <xf numFmtId="0" fontId="89" fillId="2" borderId="53" xfId="1" applyFont="1" applyFill="1" applyBorder="1" applyAlignment="1" applyProtection="1">
      <alignment horizontal="center" vertical="center" wrapText="1"/>
      <protection hidden="1"/>
    </xf>
    <xf numFmtId="3" fontId="53" fillId="2" borderId="30" xfId="1" applyNumberFormat="1" applyFont="1" applyFill="1" applyBorder="1" applyAlignment="1" applyProtection="1">
      <alignment horizontal="center" vertical="center" wrapText="1"/>
      <protection hidden="1"/>
    </xf>
    <xf numFmtId="0" fontId="53" fillId="6" borderId="40" xfId="1" applyFont="1" applyFill="1" applyBorder="1" applyAlignment="1" applyProtection="1">
      <alignment horizontal="center" vertical="center" wrapText="1"/>
      <protection hidden="1"/>
    </xf>
    <xf numFmtId="0" fontId="53" fillId="6" borderId="29" xfId="1" applyFont="1" applyFill="1" applyBorder="1" applyAlignment="1" applyProtection="1">
      <alignment horizontal="center" vertical="center" wrapText="1"/>
      <protection hidden="1"/>
    </xf>
    <xf numFmtId="0" fontId="53" fillId="6" borderId="39" xfId="1" applyFont="1" applyFill="1" applyBorder="1" applyAlignment="1" applyProtection="1">
      <alignment horizontal="center" vertical="center" wrapText="1"/>
      <protection hidden="1"/>
    </xf>
    <xf numFmtId="170" fontId="93" fillId="2" borderId="99" xfId="1593" applyNumberFormat="1" applyFont="1" applyFill="1" applyBorder="1" applyAlignment="1" applyProtection="1">
      <alignment horizontal="center" vertical="center" wrapText="1"/>
      <protection hidden="1"/>
    </xf>
    <xf numFmtId="170" fontId="93" fillId="2" borderId="85" xfId="1593" applyNumberFormat="1" applyFont="1" applyFill="1" applyBorder="1" applyAlignment="1" applyProtection="1">
      <alignment horizontal="center" vertical="center" wrapText="1"/>
      <protection hidden="1"/>
    </xf>
    <xf numFmtId="170" fontId="93" fillId="2" borderId="119" xfId="1593" applyNumberFormat="1" applyFont="1" applyFill="1" applyBorder="1" applyAlignment="1" applyProtection="1">
      <alignment horizontal="center" vertical="center" wrapText="1"/>
      <protection hidden="1"/>
    </xf>
    <xf numFmtId="170" fontId="93" fillId="2" borderId="84" xfId="1593" applyNumberFormat="1" applyFont="1" applyFill="1" applyBorder="1" applyAlignment="1" applyProtection="1">
      <alignment horizontal="center" vertical="center" wrapText="1"/>
      <protection hidden="1"/>
    </xf>
    <xf numFmtId="3" fontId="93" fillId="32" borderId="34" xfId="1" applyNumberFormat="1" applyFont="1" applyFill="1" applyBorder="1" applyAlignment="1" applyProtection="1">
      <alignment horizontal="center" vertical="center" wrapText="1"/>
      <protection hidden="1"/>
    </xf>
    <xf numFmtId="3" fontId="93" fillId="32" borderId="49" xfId="1" applyNumberFormat="1" applyFont="1" applyFill="1" applyBorder="1" applyAlignment="1" applyProtection="1">
      <alignment horizontal="center" vertical="center" wrapText="1"/>
      <protection hidden="1"/>
    </xf>
    <xf numFmtId="170" fontId="93" fillId="2" borderId="40" xfId="1593" applyNumberFormat="1" applyFont="1" applyFill="1" applyBorder="1" applyAlignment="1" applyProtection="1">
      <alignment horizontal="center" vertical="center" wrapText="1"/>
      <protection hidden="1"/>
    </xf>
    <xf numFmtId="170" fontId="93" fillId="2" borderId="29" xfId="1593" applyNumberFormat="1" applyFont="1" applyFill="1" applyBorder="1" applyAlignment="1" applyProtection="1">
      <alignment horizontal="center" vertical="center" wrapText="1"/>
      <protection hidden="1"/>
    </xf>
    <xf numFmtId="170" fontId="94" fillId="2" borderId="29" xfId="1593" applyNumberFormat="1" applyFont="1" applyFill="1" applyBorder="1" applyAlignment="1" applyProtection="1">
      <alignment horizontal="center" vertical="center" wrapText="1"/>
      <protection hidden="1"/>
    </xf>
    <xf numFmtId="170" fontId="93" fillId="2" borderId="30" xfId="1593" applyNumberFormat="1" applyFont="1" applyFill="1" applyBorder="1" applyAlignment="1" applyProtection="1">
      <alignment horizontal="center" vertical="center" wrapText="1"/>
      <protection hidden="1"/>
    </xf>
    <xf numFmtId="3" fontId="93" fillId="2" borderId="53" xfId="1" applyNumberFormat="1" applyFont="1" applyFill="1" applyBorder="1" applyAlignment="1" applyProtection="1">
      <alignment horizontal="center" vertical="center" wrapText="1"/>
      <protection hidden="1"/>
    </xf>
    <xf numFmtId="3" fontId="93" fillId="2" borderId="51" xfId="1" applyNumberFormat="1" applyFont="1" applyFill="1" applyBorder="1" applyAlignment="1" applyProtection="1">
      <alignment horizontal="center" vertical="center" wrapText="1"/>
      <protection hidden="1"/>
    </xf>
    <xf numFmtId="3" fontId="94" fillId="2" borderId="51" xfId="1" applyNumberFormat="1" applyFont="1" applyFill="1" applyBorder="1" applyAlignment="1" applyProtection="1">
      <alignment horizontal="center" vertical="center" wrapText="1"/>
      <protection hidden="1"/>
    </xf>
    <xf numFmtId="3" fontId="93" fillId="2" borderId="52" xfId="1" applyNumberFormat="1" applyFont="1" applyFill="1" applyBorder="1" applyAlignment="1" applyProtection="1">
      <alignment horizontal="center" vertical="center" wrapText="1"/>
      <protection hidden="1"/>
    </xf>
    <xf numFmtId="0" fontId="93" fillId="2" borderId="29" xfId="1" applyFont="1" applyFill="1" applyBorder="1" applyAlignment="1" applyProtection="1">
      <alignment horizontal="center" vertical="center" wrapText="1"/>
      <protection hidden="1"/>
    </xf>
    <xf numFmtId="0" fontId="93" fillId="2" borderId="0" xfId="1" applyFont="1" applyFill="1" applyBorder="1" applyAlignment="1" applyProtection="1">
      <alignment horizontal="center" vertical="center" wrapText="1"/>
      <protection hidden="1"/>
    </xf>
    <xf numFmtId="170" fontId="93" fillId="2" borderId="78" xfId="1593" applyNumberFormat="1" applyFont="1" applyFill="1" applyBorder="1" applyAlignment="1" applyProtection="1">
      <alignment horizontal="center" vertical="center" wrapText="1"/>
      <protection hidden="1"/>
    </xf>
    <xf numFmtId="170" fontId="93" fillId="2" borderId="52" xfId="1593" applyNumberFormat="1" applyFont="1" applyFill="1" applyBorder="1" applyAlignment="1" applyProtection="1">
      <alignment horizontal="center" vertical="center" wrapText="1"/>
      <protection hidden="1"/>
    </xf>
    <xf numFmtId="170" fontId="94" fillId="2" borderId="53" xfId="1593" applyNumberFormat="1" applyFont="1" applyFill="1" applyBorder="1" applyAlignment="1" applyProtection="1">
      <alignment horizontal="center" vertical="center" wrapText="1"/>
      <protection hidden="1"/>
    </xf>
    <xf numFmtId="170" fontId="93" fillId="2" borderId="39" xfId="1593" applyNumberFormat="1" applyFont="1" applyFill="1" applyBorder="1" applyAlignment="1" applyProtection="1">
      <alignment horizontal="center" vertical="center" wrapText="1"/>
      <protection hidden="1"/>
    </xf>
    <xf numFmtId="49" fontId="94" fillId="2" borderId="53" xfId="1" applyNumberFormat="1" applyFont="1" applyFill="1" applyBorder="1" applyAlignment="1" applyProtection="1">
      <alignment horizontal="center" vertical="center" wrapText="1"/>
      <protection hidden="1"/>
    </xf>
    <xf numFmtId="3" fontId="93" fillId="2" borderId="54" xfId="1" applyNumberFormat="1" applyFont="1" applyFill="1" applyBorder="1" applyAlignment="1" applyProtection="1">
      <alignment horizontal="center" vertical="center" wrapText="1"/>
      <protection hidden="1"/>
    </xf>
    <xf numFmtId="170" fontId="93" fillId="2" borderId="77" xfId="1593" applyNumberFormat="1" applyFont="1" applyFill="1" applyBorder="1" applyAlignment="1" applyProtection="1">
      <alignment horizontal="center" vertical="center" wrapText="1"/>
      <protection hidden="1"/>
    </xf>
    <xf numFmtId="3" fontId="93" fillId="2" borderId="119" xfId="1" applyNumberFormat="1" applyFont="1" applyFill="1" applyBorder="1" applyAlignment="1" applyProtection="1">
      <alignment horizontal="center" vertical="center" wrapText="1"/>
      <protection hidden="1"/>
    </xf>
    <xf numFmtId="3" fontId="93" fillId="32" borderId="36" xfId="1" applyNumberFormat="1" applyFont="1" applyFill="1" applyBorder="1" applyAlignment="1" applyProtection="1">
      <alignment horizontal="center" vertical="center" wrapText="1"/>
      <protection hidden="1"/>
    </xf>
    <xf numFmtId="0" fontId="75" fillId="4" borderId="0" xfId="1592" applyFont="1" applyFill="1" applyBorder="1" applyAlignment="1" applyProtection="1">
      <alignment horizontal="right" vertical="center"/>
      <protection hidden="1"/>
    </xf>
    <xf numFmtId="0" fontId="38" fillId="4" borderId="0" xfId="1592" applyFont="1" applyFill="1" applyBorder="1" applyAlignment="1" applyProtection="1">
      <alignment horizontal="right" vertical="center"/>
      <protection hidden="1"/>
    </xf>
    <xf numFmtId="0" fontId="28" fillId="4" borderId="0" xfId="0" applyFont="1" applyFill="1" applyAlignment="1">
      <alignment horizontal="right"/>
    </xf>
    <xf numFmtId="0" fontId="3" fillId="4" borderId="0" xfId="0" applyFont="1" applyFill="1" applyBorder="1" applyAlignment="1" applyProtection="1">
      <alignment horizontal="left"/>
      <protection hidden="1"/>
    </xf>
    <xf numFmtId="49" fontId="3" fillId="4" borderId="0" xfId="0" applyNumberFormat="1" applyFont="1" applyFill="1" applyBorder="1" applyAlignment="1" applyProtection="1">
      <alignment horizontal="left"/>
      <protection hidden="1"/>
    </xf>
    <xf numFmtId="0" fontId="25" fillId="0" borderId="73" xfId="1" quotePrefix="1" applyFont="1" applyBorder="1" applyAlignment="1" applyProtection="1">
      <alignment horizontal="left" vertical="center" wrapText="1"/>
      <protection hidden="1"/>
    </xf>
    <xf numFmtId="0" fontId="25" fillId="0" borderId="86" xfId="1" quotePrefix="1" applyFont="1" applyBorder="1" applyAlignment="1" applyProtection="1">
      <alignment horizontal="left" vertical="center" wrapText="1"/>
      <protection hidden="1"/>
    </xf>
    <xf numFmtId="0" fontId="32" fillId="15" borderId="77" xfId="1" applyFont="1" applyFill="1" applyBorder="1" applyAlignment="1" applyProtection="1">
      <alignment horizontal="center" vertical="center" wrapText="1"/>
      <protection hidden="1"/>
    </xf>
    <xf numFmtId="0" fontId="32" fillId="15" borderId="92" xfId="1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Alignment="1"/>
    <xf numFmtId="0" fontId="33" fillId="4" borderId="21" xfId="1" applyFont="1" applyFill="1" applyBorder="1" applyAlignment="1" applyProtection="1">
      <alignment horizontal="center" vertical="center" wrapText="1"/>
      <protection hidden="1"/>
    </xf>
    <xf numFmtId="0" fontId="33" fillId="4" borderId="13" xfId="1" applyFont="1" applyFill="1" applyBorder="1" applyAlignment="1" applyProtection="1">
      <alignment horizontal="center" vertical="center" wrapText="1"/>
      <protection hidden="1"/>
    </xf>
    <xf numFmtId="0" fontId="84" fillId="15" borderId="21" xfId="1" applyFont="1" applyFill="1" applyBorder="1" applyAlignment="1" applyProtection="1">
      <alignment horizontal="center" vertical="center" wrapText="1"/>
      <protection hidden="1"/>
    </xf>
    <xf numFmtId="0" fontId="84" fillId="15" borderId="13" xfId="1" applyFont="1" applyFill="1" applyBorder="1" applyAlignment="1" applyProtection="1">
      <alignment horizontal="center" vertical="center" wrapText="1"/>
      <protection hidden="1"/>
    </xf>
    <xf numFmtId="0" fontId="25" fillId="0" borderId="36" xfId="1" quotePrefix="1" applyFont="1" applyBorder="1" applyAlignment="1" applyProtection="1">
      <alignment horizontal="left" vertical="center" wrapText="1"/>
      <protection hidden="1"/>
    </xf>
    <xf numFmtId="0" fontId="25" fillId="4" borderId="34" xfId="1" applyFont="1" applyFill="1" applyBorder="1" applyAlignment="1" applyProtection="1">
      <alignment horizontal="center" vertical="center" textRotation="90" wrapText="1"/>
      <protection hidden="1"/>
    </xf>
    <xf numFmtId="0" fontId="25" fillId="4" borderId="1" xfId="1" applyFont="1" applyFill="1" applyBorder="1" applyAlignment="1" applyProtection="1">
      <alignment horizontal="center" vertical="center" textRotation="90" wrapText="1"/>
      <protection hidden="1"/>
    </xf>
    <xf numFmtId="0" fontId="30" fillId="4" borderId="22" xfId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30" fillId="4" borderId="33" xfId="1" applyFont="1" applyFill="1" applyBorder="1" applyAlignment="1" applyProtection="1">
      <alignment horizontal="center" vertical="center" wrapText="1"/>
      <protection hidden="1"/>
    </xf>
    <xf numFmtId="0" fontId="25" fillId="0" borderId="49" xfId="1" quotePrefix="1" applyFont="1" applyBorder="1" applyAlignment="1" applyProtection="1">
      <alignment horizontal="left" vertical="center" wrapText="1"/>
      <protection hidden="1"/>
    </xf>
    <xf numFmtId="0" fontId="25" fillId="0" borderId="17" xfId="1" quotePrefix="1" applyFont="1" applyBorder="1" applyAlignment="1" applyProtection="1">
      <alignment horizontal="left" vertical="top" wrapText="1"/>
      <protection hidden="1"/>
    </xf>
    <xf numFmtId="0" fontId="25" fillId="0" borderId="36" xfId="1" quotePrefix="1" applyFont="1" applyBorder="1" applyAlignment="1" applyProtection="1">
      <alignment horizontal="left" vertical="top" wrapText="1"/>
      <protection hidden="1"/>
    </xf>
    <xf numFmtId="0" fontId="25" fillId="0" borderId="49" xfId="1" quotePrefix="1" applyFont="1" applyBorder="1" applyAlignment="1" applyProtection="1">
      <alignment horizontal="left" vertical="top" wrapText="1"/>
      <protection hidden="1"/>
    </xf>
    <xf numFmtId="0" fontId="25" fillId="4" borderId="7" xfId="1" applyFont="1" applyFill="1" applyBorder="1" applyAlignment="1" applyProtection="1">
      <alignment horizontal="center" vertical="center" textRotation="90" wrapText="1"/>
      <protection hidden="1"/>
    </xf>
    <xf numFmtId="0" fontId="25" fillId="4" borderId="5" xfId="1" applyFont="1" applyFill="1" applyBorder="1" applyAlignment="1" applyProtection="1">
      <alignment horizontal="center" vertical="center" textRotation="90" wrapText="1"/>
      <protection hidden="1"/>
    </xf>
    <xf numFmtId="0" fontId="0" fillId="0" borderId="0" xfId="0" applyAlignment="1"/>
    <xf numFmtId="0" fontId="33" fillId="6" borderId="21" xfId="1" applyFont="1" applyFill="1" applyBorder="1" applyAlignment="1" applyProtection="1">
      <alignment horizontal="center" vertical="center" wrapText="1"/>
      <protection hidden="1"/>
    </xf>
    <xf numFmtId="0" fontId="33" fillId="6" borderId="13" xfId="1" applyFont="1" applyFill="1" applyBorder="1" applyAlignment="1" applyProtection="1">
      <alignment horizontal="center" vertical="center" wrapText="1"/>
      <protection hidden="1"/>
    </xf>
    <xf numFmtId="0" fontId="25" fillId="0" borderId="17" xfId="1" quotePrefix="1" applyFont="1" applyBorder="1" applyAlignment="1" applyProtection="1">
      <alignment horizontal="left" vertical="center" wrapText="1"/>
      <protection hidden="1"/>
    </xf>
    <xf numFmtId="0" fontId="25" fillId="4" borderId="35" xfId="1" applyFont="1" applyFill="1" applyBorder="1" applyAlignment="1" applyProtection="1">
      <alignment horizontal="center" vertical="center" textRotation="90" wrapText="1"/>
      <protection hidden="1"/>
    </xf>
    <xf numFmtId="0" fontId="25" fillId="6" borderId="1" xfId="1" applyFont="1" applyFill="1" applyBorder="1" applyAlignment="1" applyProtection="1">
      <alignment horizontal="center" vertical="center" textRotation="90" wrapText="1"/>
      <protection hidden="1"/>
    </xf>
    <xf numFmtId="0" fontId="25" fillId="6" borderId="5" xfId="1" applyFont="1" applyFill="1" applyBorder="1" applyAlignment="1" applyProtection="1">
      <alignment horizontal="center" vertical="center" textRotation="90" wrapText="1"/>
      <protection hidden="1"/>
    </xf>
    <xf numFmtId="0" fontId="31" fillId="2" borderId="28" xfId="1" applyFont="1" applyFill="1" applyBorder="1" applyAlignment="1" applyProtection="1">
      <alignment horizontal="center" vertical="center" wrapText="1"/>
      <protection hidden="1"/>
    </xf>
    <xf numFmtId="0" fontId="31" fillId="2" borderId="23" xfId="1" applyFont="1" applyFill="1" applyBorder="1" applyAlignment="1" applyProtection="1">
      <alignment horizontal="center" vertical="center" wrapText="1"/>
      <protection hidden="1"/>
    </xf>
    <xf numFmtId="0" fontId="25" fillId="6" borderId="35" xfId="1" applyFont="1" applyFill="1" applyBorder="1" applyAlignment="1" applyProtection="1">
      <alignment horizontal="center" vertical="center" textRotation="90" wrapText="1"/>
      <protection hidden="1"/>
    </xf>
    <xf numFmtId="0" fontId="25" fillId="6" borderId="34" xfId="1" applyFont="1" applyFill="1" applyBorder="1" applyAlignment="1" applyProtection="1">
      <alignment horizontal="center" vertical="center" textRotation="90" wrapText="1"/>
      <protection hidden="1"/>
    </xf>
    <xf numFmtId="0" fontId="25" fillId="0" borderId="36" xfId="1" quotePrefix="1" applyFont="1" applyFill="1" applyBorder="1" applyAlignment="1" applyProtection="1">
      <alignment horizontal="left" vertical="top" wrapText="1"/>
      <protection hidden="1"/>
    </xf>
    <xf numFmtId="0" fontId="25" fillId="0" borderId="49" xfId="1" quotePrefix="1" applyFont="1" applyFill="1" applyBorder="1" applyAlignment="1" applyProtection="1">
      <alignment horizontal="left" vertical="top" wrapText="1"/>
      <protection hidden="1"/>
    </xf>
    <xf numFmtId="0" fontId="25" fillId="0" borderId="17" xfId="1" quotePrefix="1" applyFont="1" applyFill="1" applyBorder="1" applyAlignment="1" applyProtection="1">
      <alignment horizontal="left" vertical="top" wrapText="1"/>
      <protection hidden="1"/>
    </xf>
    <xf numFmtId="0" fontId="33" fillId="0" borderId="94" xfId="1" applyFont="1" applyFill="1" applyBorder="1" applyAlignment="1" applyProtection="1">
      <alignment horizontal="center" vertical="center" wrapText="1"/>
      <protection hidden="1"/>
    </xf>
    <xf numFmtId="0" fontId="33" fillId="0" borderId="95" xfId="1" applyFont="1" applyFill="1" applyBorder="1" applyAlignment="1" applyProtection="1">
      <alignment horizontal="center" vertical="center" wrapText="1"/>
      <protection hidden="1"/>
    </xf>
    <xf numFmtId="0" fontId="33" fillId="0" borderId="111" xfId="1" applyFont="1" applyFill="1" applyBorder="1" applyAlignment="1" applyProtection="1">
      <alignment horizontal="center" vertical="center" wrapText="1"/>
      <protection hidden="1"/>
    </xf>
    <xf numFmtId="0" fontId="25" fillId="0" borderId="22" xfId="1" applyFont="1" applyFill="1" applyBorder="1" applyAlignment="1" applyProtection="1">
      <alignment horizontal="center" vertical="center" textRotation="90" wrapText="1"/>
      <protection hidden="1"/>
    </xf>
    <xf numFmtId="0" fontId="25" fillId="0" borderId="32" xfId="1" applyFont="1" applyFill="1" applyBorder="1" applyAlignment="1" applyProtection="1">
      <alignment horizontal="center" vertical="center" textRotation="90" wrapText="1"/>
      <protection hidden="1"/>
    </xf>
    <xf numFmtId="0" fontId="25" fillId="0" borderId="33" xfId="1" applyFont="1" applyFill="1" applyBorder="1" applyAlignment="1" applyProtection="1">
      <alignment horizontal="center" vertical="center" textRotation="90" wrapText="1"/>
      <protection hidden="1"/>
    </xf>
    <xf numFmtId="0" fontId="33" fillId="0" borderId="18" xfId="1" applyFont="1" applyFill="1" applyBorder="1" applyAlignment="1" applyProtection="1">
      <alignment horizontal="center" vertical="center" wrapText="1"/>
      <protection hidden="1"/>
    </xf>
    <xf numFmtId="0" fontId="33" fillId="0" borderId="24" xfId="1" applyFont="1" applyFill="1" applyBorder="1" applyAlignment="1" applyProtection="1">
      <alignment horizontal="center" vertical="center" wrapText="1"/>
      <protection hidden="1"/>
    </xf>
    <xf numFmtId="0" fontId="33" fillId="0" borderId="25" xfId="1" applyFont="1" applyFill="1" applyBorder="1" applyAlignment="1" applyProtection="1">
      <alignment horizontal="center" vertical="center" wrapText="1"/>
      <protection hidden="1"/>
    </xf>
    <xf numFmtId="0" fontId="25" fillId="4" borderId="0" xfId="0" applyNumberFormat="1" applyFont="1" applyFill="1" applyBorder="1" applyAlignment="1">
      <alignment horizontal="center"/>
    </xf>
    <xf numFmtId="0" fontId="28" fillId="4" borderId="0" xfId="0" applyFont="1" applyFill="1" applyBorder="1" applyAlignment="1">
      <alignment horizontal="right"/>
    </xf>
    <xf numFmtId="0" fontId="25" fillId="4" borderId="53" xfId="0" applyNumberFormat="1" applyFont="1" applyFill="1" applyBorder="1" applyAlignment="1">
      <alignment horizontal="center"/>
    </xf>
    <xf numFmtId="0" fontId="25" fillId="4" borderId="51" xfId="0" applyNumberFormat="1" applyFont="1" applyFill="1" applyBorder="1" applyAlignment="1">
      <alignment horizontal="center"/>
    </xf>
    <xf numFmtId="0" fontId="30" fillId="6" borderId="21" xfId="1" applyFont="1" applyFill="1" applyBorder="1" applyAlignment="1" applyProtection="1">
      <alignment horizontal="center" vertical="center" wrapText="1"/>
      <protection hidden="1"/>
    </xf>
    <xf numFmtId="0" fontId="30" fillId="6" borderId="13" xfId="1" applyFont="1" applyFill="1" applyBorder="1" applyAlignment="1" applyProtection="1">
      <alignment horizontal="center" vertical="center" wrapText="1"/>
      <protection hidden="1"/>
    </xf>
    <xf numFmtId="0" fontId="30" fillId="6" borderId="27" xfId="1" applyFont="1" applyFill="1" applyBorder="1" applyAlignment="1" applyProtection="1">
      <alignment horizontal="center" vertical="center" wrapText="1"/>
      <protection hidden="1"/>
    </xf>
    <xf numFmtId="0" fontId="33" fillId="0" borderId="21" xfId="1" applyFont="1" applyFill="1" applyBorder="1" applyAlignment="1" applyProtection="1">
      <alignment horizontal="center" vertical="center" wrapText="1"/>
      <protection hidden="1"/>
    </xf>
    <xf numFmtId="0" fontId="33" fillId="0" borderId="13" xfId="1" applyFont="1" applyFill="1" applyBorder="1" applyAlignment="1" applyProtection="1">
      <alignment horizontal="center" vertical="center" wrapText="1"/>
      <protection hidden="1"/>
    </xf>
    <xf numFmtId="0" fontId="30" fillId="0" borderId="21" xfId="1" applyFont="1" applyFill="1" applyBorder="1" applyAlignment="1" applyProtection="1">
      <alignment horizontal="center" vertical="center" wrapText="1"/>
      <protection hidden="1"/>
    </xf>
    <xf numFmtId="0" fontId="30" fillId="0" borderId="13" xfId="1" applyFont="1" applyFill="1" applyBorder="1" applyAlignment="1" applyProtection="1">
      <alignment horizontal="center" vertical="center" wrapText="1"/>
      <protection hidden="1"/>
    </xf>
    <xf numFmtId="0" fontId="75" fillId="4" borderId="0" xfId="1592" applyFont="1" applyFill="1" applyBorder="1" applyAlignment="1" applyProtection="1">
      <alignment horizontal="right" vertical="center"/>
      <protection hidden="1"/>
    </xf>
    <xf numFmtId="0" fontId="30" fillId="15" borderId="16" xfId="1" applyFont="1" applyFill="1" applyBorder="1" applyAlignment="1" applyProtection="1">
      <alignment horizontal="center" vertical="center" wrapText="1"/>
      <protection hidden="1"/>
    </xf>
    <xf numFmtId="0" fontId="30" fillId="15" borderId="20" xfId="1" applyFont="1" applyFill="1" applyBorder="1" applyAlignment="1" applyProtection="1">
      <alignment horizontal="center" vertical="center" wrapText="1"/>
      <protection hidden="1"/>
    </xf>
    <xf numFmtId="0" fontId="85" fillId="0" borderId="0" xfId="1592" applyFont="1" applyFill="1" applyBorder="1" applyAlignment="1" applyProtection="1">
      <alignment horizontal="right" vertical="center"/>
      <protection hidden="1"/>
    </xf>
    <xf numFmtId="0" fontId="75" fillId="0" borderId="0" xfId="1592" applyFont="1" applyFill="1" applyBorder="1" applyAlignment="1" applyProtection="1">
      <alignment horizontal="right" vertical="center"/>
      <protection hidden="1"/>
    </xf>
    <xf numFmtId="0" fontId="28" fillId="4" borderId="0" xfId="0" applyFont="1" applyFill="1" applyBorder="1" applyAlignment="1">
      <alignment horizontal="center"/>
    </xf>
    <xf numFmtId="0" fontId="25" fillId="4" borderId="17" xfId="1" applyFont="1" applyFill="1" applyBorder="1" applyAlignment="1" applyProtection="1">
      <alignment horizontal="center" vertical="center" textRotation="90" wrapText="1"/>
      <protection hidden="1"/>
    </xf>
    <xf numFmtId="0" fontId="25" fillId="4" borderId="36" xfId="1" applyFont="1" applyFill="1" applyBorder="1" applyAlignment="1" applyProtection="1">
      <alignment horizontal="center" vertical="center" textRotation="90" wrapText="1"/>
      <protection hidden="1"/>
    </xf>
    <xf numFmtId="0" fontId="25" fillId="4" borderId="49" xfId="1" applyFont="1" applyFill="1" applyBorder="1" applyAlignment="1" applyProtection="1">
      <alignment horizontal="center" vertical="center" textRotation="90" wrapText="1"/>
      <protection hidden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0" fontId="33" fillId="4" borderId="32" xfId="1" applyFont="1" applyFill="1" applyBorder="1" applyAlignment="1" applyProtection="1">
      <alignment horizontal="center" vertical="center" wrapText="1"/>
      <protection hidden="1"/>
    </xf>
    <xf numFmtId="0" fontId="33" fillId="4" borderId="33" xfId="1" applyFont="1" applyFill="1" applyBorder="1" applyAlignment="1" applyProtection="1">
      <alignment horizontal="center" vertical="center" wrapText="1"/>
      <protection hidden="1"/>
    </xf>
    <xf numFmtId="0" fontId="33" fillId="0" borderId="41" xfId="1" applyFont="1" applyFill="1" applyBorder="1" applyAlignment="1" applyProtection="1">
      <alignment horizontal="center" vertical="center" wrapText="1"/>
      <protection hidden="1"/>
    </xf>
    <xf numFmtId="0" fontId="33" fillId="0" borderId="42" xfId="1" applyFont="1" applyFill="1" applyBorder="1" applyAlignment="1" applyProtection="1">
      <alignment horizontal="center" vertical="center" wrapText="1"/>
      <protection hidden="1"/>
    </xf>
    <xf numFmtId="0" fontId="33" fillId="4" borderId="22" xfId="1" applyFont="1" applyFill="1" applyBorder="1" applyAlignment="1" applyProtection="1">
      <alignment horizontal="center" vertical="center" wrapText="1"/>
      <protection hidden="1"/>
    </xf>
    <xf numFmtId="0" fontId="28" fillId="4" borderId="0" xfId="0" applyFont="1" applyFill="1" applyAlignment="1">
      <alignment horizontal="left" vertical="center" wrapText="1"/>
    </xf>
    <xf numFmtId="0" fontId="19" fillId="0" borderId="35" xfId="1" applyFont="1" applyBorder="1" applyAlignment="1" applyProtection="1">
      <alignment horizontal="center" vertical="center" wrapText="1"/>
      <protection hidden="1"/>
    </xf>
    <xf numFmtId="0" fontId="19" fillId="0" borderId="36" xfId="1" applyFont="1" applyBorder="1" applyAlignment="1" applyProtection="1">
      <alignment horizontal="center" vertical="center" wrapText="1"/>
      <protection hidden="1"/>
    </xf>
    <xf numFmtId="0" fontId="19" fillId="0" borderId="34" xfId="1" applyFont="1" applyBorder="1" applyAlignment="1" applyProtection="1">
      <alignment horizontal="center" vertical="center" wrapText="1"/>
      <protection hidden="1"/>
    </xf>
    <xf numFmtId="0" fontId="21" fillId="6" borderId="35" xfId="1" applyFont="1" applyFill="1" applyBorder="1" applyAlignment="1" applyProtection="1">
      <alignment horizontal="center" vertical="center" textRotation="90" wrapText="1"/>
      <protection hidden="1"/>
    </xf>
    <xf numFmtId="0" fontId="21" fillId="6" borderId="36" xfId="1" applyFont="1" applyFill="1" applyBorder="1" applyAlignment="1" applyProtection="1">
      <alignment horizontal="center" vertical="center" textRotation="90" wrapText="1"/>
      <protection hidden="1"/>
    </xf>
    <xf numFmtId="0" fontId="21" fillId="6" borderId="34" xfId="1" applyFont="1" applyFill="1" applyBorder="1" applyAlignment="1" applyProtection="1">
      <alignment horizontal="center" vertical="center" textRotation="90" wrapText="1"/>
      <protection hidden="1"/>
    </xf>
    <xf numFmtId="0" fontId="3" fillId="6" borderId="16" xfId="1" applyFont="1" applyFill="1" applyBorder="1" applyAlignment="1" applyProtection="1">
      <alignment horizontal="center" vertical="center" wrapText="1"/>
      <protection hidden="1"/>
    </xf>
    <xf numFmtId="0" fontId="3" fillId="6" borderId="19" xfId="1" applyFont="1" applyFill="1" applyBorder="1" applyAlignment="1" applyProtection="1">
      <alignment horizontal="center" vertical="center" wrapText="1"/>
      <protection hidden="1"/>
    </xf>
    <xf numFmtId="0" fontId="20" fillId="6" borderId="1" xfId="1" applyFont="1" applyFill="1" applyBorder="1" applyAlignment="1" applyProtection="1">
      <alignment horizontal="center" vertical="center" wrapText="1"/>
      <protection hidden="1"/>
    </xf>
    <xf numFmtId="0" fontId="3" fillId="6" borderId="41" xfId="1" applyFont="1" applyFill="1" applyBorder="1" applyAlignment="1" applyProtection="1">
      <alignment horizontal="center" vertical="center" wrapText="1"/>
      <protection hidden="1"/>
    </xf>
    <xf numFmtId="0" fontId="3" fillId="6" borderId="42" xfId="1" applyFont="1" applyFill="1" applyBorder="1" applyAlignment="1" applyProtection="1">
      <alignment horizontal="center" vertical="center" wrapText="1"/>
      <protection hidden="1"/>
    </xf>
    <xf numFmtId="0" fontId="3" fillId="6" borderId="21" xfId="1" applyFont="1" applyFill="1" applyBorder="1" applyAlignment="1" applyProtection="1">
      <alignment horizontal="center" vertical="center" wrapText="1"/>
      <protection hidden="1"/>
    </xf>
    <xf numFmtId="0" fontId="3" fillId="6" borderId="13" xfId="1" applyFont="1" applyFill="1" applyBorder="1" applyAlignment="1" applyProtection="1">
      <alignment horizontal="center" vertical="center" wrapText="1"/>
      <protection hidden="1"/>
    </xf>
    <xf numFmtId="0" fontId="25" fillId="0" borderId="37" xfId="1" applyFont="1" applyFill="1" applyBorder="1" applyAlignment="1" applyProtection="1">
      <alignment horizontal="center" vertical="center" textRotation="90" wrapText="1"/>
      <protection hidden="1"/>
    </xf>
    <xf numFmtId="0" fontId="32" fillId="15" borderId="21" xfId="1" applyFont="1" applyFill="1" applyBorder="1" applyAlignment="1" applyProtection="1">
      <alignment horizontal="center" vertical="center" wrapText="1"/>
      <protection hidden="1"/>
    </xf>
    <xf numFmtId="0" fontId="32" fillId="15" borderId="27" xfId="1" applyFont="1" applyFill="1" applyBorder="1" applyAlignment="1" applyProtection="1">
      <alignment horizontal="center" vertical="center" wrapText="1"/>
      <protection hidden="1"/>
    </xf>
    <xf numFmtId="0" fontId="25" fillId="0" borderId="94" xfId="1" applyFont="1" applyFill="1" applyBorder="1" applyAlignment="1" applyProtection="1">
      <alignment horizontal="center" vertical="center" textRotation="90" wrapText="1"/>
      <protection hidden="1"/>
    </xf>
    <xf numFmtId="0" fontId="25" fillId="0" borderId="95" xfId="1" applyFont="1" applyFill="1" applyBorder="1" applyAlignment="1" applyProtection="1">
      <alignment horizontal="center" vertical="center" textRotation="90" wrapText="1"/>
      <protection hidden="1"/>
    </xf>
    <xf numFmtId="0" fontId="20" fillId="6" borderId="77" xfId="1" applyFont="1" applyFill="1" applyBorder="1" applyAlignment="1" applyProtection="1">
      <alignment horizontal="center" vertical="center" wrapText="1"/>
      <protection hidden="1"/>
    </xf>
    <xf numFmtId="0" fontId="20" fillId="6" borderId="27" xfId="1" applyFont="1" applyFill="1" applyBorder="1" applyAlignment="1" applyProtection="1">
      <alignment horizontal="center" vertical="center" wrapText="1"/>
      <protection hidden="1"/>
    </xf>
    <xf numFmtId="0" fontId="21" fillId="6" borderId="93" xfId="1" applyFont="1" applyFill="1" applyBorder="1" applyAlignment="1" applyProtection="1">
      <alignment horizontal="center" vertical="center" textRotation="90" wrapText="1"/>
      <protection hidden="1"/>
    </xf>
    <xf numFmtId="0" fontId="21" fillId="6" borderId="73" xfId="1" applyFont="1" applyFill="1" applyBorder="1" applyAlignment="1" applyProtection="1">
      <alignment horizontal="center" vertical="center" textRotation="90" wrapText="1"/>
      <protection hidden="1"/>
    </xf>
    <xf numFmtId="0" fontId="21" fillId="6" borderId="28" xfId="1" applyFont="1" applyFill="1" applyBorder="1" applyAlignment="1" applyProtection="1">
      <alignment horizontal="center" vertical="center" textRotation="90" wrapText="1"/>
      <protection hidden="1"/>
    </xf>
    <xf numFmtId="0" fontId="21" fillId="6" borderId="29" xfId="1" applyFont="1" applyFill="1" applyBorder="1" applyAlignment="1" applyProtection="1">
      <alignment horizontal="center" vertical="center" textRotation="90" wrapText="1"/>
      <protection hidden="1"/>
    </xf>
    <xf numFmtId="0" fontId="21" fillId="6" borderId="38" xfId="1" applyFont="1" applyFill="1" applyBorder="1" applyAlignment="1" applyProtection="1">
      <alignment horizontal="center" vertical="center" textRotation="90" wrapText="1"/>
      <protection hidden="1"/>
    </xf>
    <xf numFmtId="0" fontId="28" fillId="4" borderId="0" xfId="0" applyFont="1" applyFill="1" applyAlignment="1">
      <alignment horizontal="right"/>
    </xf>
    <xf numFmtId="0" fontId="33" fillId="4" borderId="16" xfId="1" applyFont="1" applyFill="1" applyBorder="1" applyAlignment="1" applyProtection="1">
      <alignment horizontal="center" vertical="center" wrapText="1"/>
      <protection hidden="1"/>
    </xf>
    <xf numFmtId="0" fontId="33" fillId="4" borderId="19" xfId="1" applyFont="1" applyFill="1" applyBorder="1" applyAlignment="1" applyProtection="1">
      <alignment horizontal="center" vertical="center" wrapText="1"/>
      <protection hidden="1"/>
    </xf>
    <xf numFmtId="0" fontId="33" fillId="0" borderId="32" xfId="1" applyFont="1" applyBorder="1" applyAlignment="1" applyProtection="1">
      <alignment horizontal="center" vertical="center" wrapText="1"/>
      <protection hidden="1"/>
    </xf>
    <xf numFmtId="0" fontId="33" fillId="0" borderId="33" xfId="1" applyFont="1" applyBorder="1" applyAlignment="1" applyProtection="1">
      <alignment horizontal="center" vertical="center" wrapText="1"/>
      <protection hidden="1"/>
    </xf>
    <xf numFmtId="0" fontId="36" fillId="0" borderId="32" xfId="1" applyFont="1" applyBorder="1" applyAlignment="1" applyProtection="1">
      <alignment horizontal="center" vertical="center" wrapText="1"/>
      <protection hidden="1"/>
    </xf>
    <xf numFmtId="0" fontId="36" fillId="0" borderId="33" xfId="1" applyFont="1" applyBorder="1" applyAlignment="1" applyProtection="1">
      <alignment horizontal="center" vertical="center" wrapText="1"/>
      <protection hidden="1"/>
    </xf>
    <xf numFmtId="0" fontId="33" fillId="0" borderId="32" xfId="1" applyFont="1" applyFill="1" applyBorder="1" applyAlignment="1" applyProtection="1">
      <alignment horizontal="center" vertical="center" wrapText="1"/>
      <protection hidden="1"/>
    </xf>
    <xf numFmtId="0" fontId="33" fillId="0" borderId="33" xfId="1" applyFont="1" applyFill="1" applyBorder="1" applyAlignment="1" applyProtection="1">
      <alignment horizontal="center" vertical="center" wrapText="1"/>
      <protection hidden="1"/>
    </xf>
    <xf numFmtId="0" fontId="25" fillId="0" borderId="36" xfId="1" applyFont="1" applyFill="1" applyBorder="1" applyAlignment="1" applyProtection="1">
      <alignment horizontal="left" vertical="center" wrapText="1"/>
      <protection hidden="1"/>
    </xf>
    <xf numFmtId="0" fontId="25" fillId="0" borderId="49" xfId="1" applyFont="1" applyFill="1" applyBorder="1" applyAlignment="1" applyProtection="1">
      <alignment horizontal="left" vertical="center" wrapText="1"/>
      <protection hidden="1"/>
    </xf>
    <xf numFmtId="0" fontId="25" fillId="0" borderId="28" xfId="1" applyFont="1" applyFill="1" applyBorder="1" applyAlignment="1" applyProtection="1">
      <alignment horizontal="center" vertical="center" wrapText="1"/>
      <protection hidden="1"/>
    </xf>
    <xf numFmtId="0" fontId="25" fillId="0" borderId="23" xfId="1" applyFont="1" applyFill="1" applyBorder="1" applyAlignment="1" applyProtection="1">
      <alignment horizontal="center" vertical="center" wrapText="1"/>
      <protection hidden="1"/>
    </xf>
    <xf numFmtId="0" fontId="33" fillId="0" borderId="22" xfId="1" applyFont="1" applyBorder="1" applyAlignment="1" applyProtection="1">
      <alignment horizontal="center" vertical="center" wrapText="1"/>
      <protection hidden="1"/>
    </xf>
    <xf numFmtId="0" fontId="25" fillId="0" borderId="43" xfId="1" quotePrefix="1" applyFont="1" applyBorder="1" applyAlignment="1" applyProtection="1">
      <alignment horizontal="left" vertical="center" wrapText="1"/>
      <protection hidden="1"/>
    </xf>
    <xf numFmtId="0" fontId="25" fillId="0" borderId="78" xfId="1" quotePrefix="1" applyFont="1" applyBorder="1" applyAlignment="1" applyProtection="1">
      <alignment horizontal="left" vertical="center" wrapText="1"/>
      <protection hidden="1"/>
    </xf>
    <xf numFmtId="0" fontId="25" fillId="0" borderId="80" xfId="1" quotePrefix="1" applyFont="1" applyBorder="1" applyAlignment="1" applyProtection="1">
      <alignment horizontal="left" vertical="center" wrapText="1"/>
      <protection hidden="1"/>
    </xf>
    <xf numFmtId="0" fontId="25" fillId="0" borderId="36" xfId="1" quotePrefix="1" applyFont="1" applyFill="1" applyBorder="1" applyAlignment="1" applyProtection="1">
      <alignment horizontal="left" vertical="center" wrapText="1"/>
      <protection hidden="1"/>
    </xf>
    <xf numFmtId="0" fontId="25" fillId="0" borderId="49" xfId="1" quotePrefix="1" applyFont="1" applyFill="1" applyBorder="1" applyAlignment="1" applyProtection="1">
      <alignment horizontal="left" vertical="center" wrapText="1"/>
      <protection hidden="1"/>
    </xf>
    <xf numFmtId="0" fontId="33" fillId="0" borderId="26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17" fillId="0" borderId="37" xfId="1" applyFont="1" applyBorder="1" applyAlignment="1" applyProtection="1">
      <alignment horizontal="center" vertical="center" wrapText="1"/>
      <protection hidden="1"/>
    </xf>
    <xf numFmtId="0" fontId="17" fillId="0" borderId="33" xfId="1" applyFont="1" applyBorder="1" applyAlignment="1" applyProtection="1">
      <alignment horizontal="center" vertical="center" wrapText="1"/>
      <protection hidden="1"/>
    </xf>
    <xf numFmtId="0" fontId="25" fillId="0" borderId="36" xfId="1" applyFont="1" applyFill="1" applyBorder="1" applyAlignment="1" applyProtection="1">
      <alignment horizontal="center" vertical="center" textRotation="90" wrapText="1"/>
      <protection hidden="1"/>
    </xf>
    <xf numFmtId="0" fontId="25" fillId="0" borderId="49" xfId="1" applyFont="1" applyFill="1" applyBorder="1" applyAlignment="1" applyProtection="1">
      <alignment horizontal="center" vertical="center" textRotation="90" wrapText="1"/>
      <protection hidden="1"/>
    </xf>
    <xf numFmtId="0" fontId="25" fillId="0" borderId="30" xfId="1" applyFont="1" applyFill="1" applyBorder="1" applyAlignment="1" applyProtection="1">
      <alignment horizontal="center" vertical="center" wrapText="1"/>
      <protection hidden="1"/>
    </xf>
    <xf numFmtId="0" fontId="25" fillId="0" borderId="10" xfId="1" applyFont="1" applyFill="1" applyBorder="1" applyAlignment="1" applyProtection="1">
      <alignment horizontal="center" vertical="center" wrapText="1"/>
      <protection hidden="1"/>
    </xf>
    <xf numFmtId="0" fontId="25" fillId="0" borderId="78" xfId="1" applyFont="1" applyFill="1" applyBorder="1" applyAlignment="1" applyProtection="1">
      <alignment horizontal="center" vertical="center" textRotation="90" wrapText="1"/>
      <protection hidden="1"/>
    </xf>
    <xf numFmtId="0" fontId="25" fillId="0" borderId="80" xfId="1" applyFont="1" applyFill="1" applyBorder="1" applyAlignment="1" applyProtection="1">
      <alignment horizontal="center" vertical="center" textRotation="90" wrapText="1"/>
      <protection hidden="1"/>
    </xf>
    <xf numFmtId="0" fontId="25" fillId="0" borderId="36" xfId="1" quotePrefix="1" applyFont="1" applyFill="1" applyBorder="1" applyAlignment="1" applyProtection="1">
      <alignment horizontal="left" wrapText="1"/>
      <protection hidden="1"/>
    </xf>
    <xf numFmtId="0" fontId="25" fillId="0" borderId="49" xfId="1" quotePrefix="1" applyFont="1" applyFill="1" applyBorder="1" applyAlignment="1" applyProtection="1">
      <alignment horizontal="left" wrapText="1"/>
      <protection hidden="1"/>
    </xf>
    <xf numFmtId="0" fontId="33" fillId="0" borderId="26" xfId="1" applyFont="1" applyFill="1" applyBorder="1" applyAlignment="1" applyProtection="1">
      <alignment horizontal="center" vertical="center" wrapText="1"/>
      <protection hidden="1"/>
    </xf>
    <xf numFmtId="2" fontId="25" fillId="0" borderId="36" xfId="0" applyNumberFormat="1" applyFont="1" applyFill="1" applyBorder="1" applyAlignment="1">
      <alignment horizontal="left" vertical="center" wrapText="1"/>
    </xf>
    <xf numFmtId="2" fontId="25" fillId="0" borderId="49" xfId="0" applyNumberFormat="1" applyFont="1" applyFill="1" applyBorder="1" applyAlignment="1">
      <alignment horizontal="left" vertical="center" wrapText="1"/>
    </xf>
    <xf numFmtId="0" fontId="25" fillId="0" borderId="78" xfId="1" quotePrefix="1" applyFont="1" applyFill="1" applyBorder="1" applyAlignment="1" applyProtection="1">
      <alignment horizontal="left" vertical="center" wrapText="1"/>
      <protection hidden="1"/>
    </xf>
    <xf numFmtId="0" fontId="25" fillId="0" borderId="80" xfId="1" quotePrefix="1" applyFont="1" applyFill="1" applyBorder="1" applyAlignment="1" applyProtection="1">
      <alignment horizontal="left" vertical="center" wrapText="1"/>
      <protection hidden="1"/>
    </xf>
    <xf numFmtId="0" fontId="25" fillId="0" borderId="40" xfId="1" applyFont="1" applyFill="1" applyBorder="1" applyAlignment="1" applyProtection="1">
      <alignment horizontal="center" vertical="center" textRotation="90" wrapText="1"/>
      <protection hidden="1"/>
    </xf>
    <xf numFmtId="0" fontId="25" fillId="0" borderId="35" xfId="1" applyFont="1" applyFill="1" applyBorder="1" applyAlignment="1" applyProtection="1">
      <alignment horizontal="center" vertical="center" textRotation="90" wrapText="1"/>
      <protection hidden="1"/>
    </xf>
    <xf numFmtId="0" fontId="25" fillId="0" borderId="0" xfId="1" quotePrefix="1" applyFont="1" applyFill="1" applyBorder="1" applyAlignment="1" applyProtection="1">
      <alignment horizontal="left" vertical="center" wrapText="1"/>
      <protection hidden="1"/>
    </xf>
    <xf numFmtId="0" fontId="25" fillId="0" borderId="42" xfId="1" quotePrefix="1" applyFont="1" applyFill="1" applyBorder="1" applyAlignment="1" applyProtection="1">
      <alignment horizontal="left" vertical="center" wrapText="1"/>
      <protection hidden="1"/>
    </xf>
    <xf numFmtId="0" fontId="25" fillId="0" borderId="34" xfId="1" applyFont="1" applyFill="1" applyBorder="1" applyAlignment="1" applyProtection="1">
      <alignment horizontal="center" vertical="center" textRotation="90" wrapText="1"/>
      <protection hidden="1"/>
    </xf>
    <xf numFmtId="0" fontId="25" fillId="0" borderId="1" xfId="1" applyFont="1" applyFill="1" applyBorder="1" applyAlignment="1" applyProtection="1">
      <alignment horizontal="center" vertical="center" textRotation="90" wrapText="1"/>
      <protection hidden="1"/>
    </xf>
    <xf numFmtId="0" fontId="33" fillId="0" borderId="22" xfId="1" applyFont="1" applyFill="1" applyBorder="1" applyAlignment="1" applyProtection="1">
      <alignment horizontal="center" vertical="center" wrapText="1"/>
      <protection hidden="1"/>
    </xf>
    <xf numFmtId="0" fontId="25" fillId="0" borderId="17" xfId="1" quotePrefix="1" applyFont="1" applyFill="1" applyBorder="1" applyAlignment="1" applyProtection="1">
      <alignment horizontal="left" vertical="center" wrapText="1"/>
      <protection hidden="1"/>
    </xf>
    <xf numFmtId="0" fontId="32" fillId="0" borderId="17" xfId="1" applyFont="1" applyFill="1" applyBorder="1" applyAlignment="1" applyProtection="1">
      <alignment horizontal="center" vertical="center" textRotation="90" wrapText="1"/>
      <protection hidden="1"/>
    </xf>
    <xf numFmtId="0" fontId="32" fillId="0" borderId="34" xfId="1" applyFont="1" applyFill="1" applyBorder="1" applyAlignment="1" applyProtection="1">
      <alignment horizontal="center" vertical="center" textRotation="90" wrapText="1"/>
      <protection hidden="1"/>
    </xf>
    <xf numFmtId="0" fontId="31" fillId="6" borderId="28" xfId="1" applyFont="1" applyFill="1" applyBorder="1" applyAlignment="1" applyProtection="1">
      <alignment horizontal="center" vertical="center" wrapText="1"/>
      <protection hidden="1"/>
    </xf>
    <xf numFmtId="0" fontId="31" fillId="6" borderId="23" xfId="1" applyFont="1" applyFill="1" applyBorder="1" applyAlignment="1" applyProtection="1">
      <alignment horizontal="center" vertical="center" wrapText="1"/>
      <protection hidden="1"/>
    </xf>
    <xf numFmtId="0" fontId="17" fillId="15" borderId="37" xfId="1" applyFont="1" applyFill="1" applyBorder="1" applyAlignment="1" applyProtection="1">
      <alignment horizontal="center" vertical="center" wrapText="1"/>
      <protection hidden="1"/>
    </xf>
    <xf numFmtId="0" fontId="17" fillId="15" borderId="32" xfId="1" applyFont="1" applyFill="1" applyBorder="1" applyAlignment="1" applyProtection="1">
      <alignment horizontal="center" vertical="center" wrapText="1"/>
      <protection hidden="1"/>
    </xf>
    <xf numFmtId="0" fontId="17" fillId="15" borderId="33" xfId="1" applyFont="1" applyFill="1" applyBorder="1" applyAlignment="1" applyProtection="1">
      <alignment horizontal="center" vertical="center" wrapText="1"/>
      <protection hidden="1"/>
    </xf>
    <xf numFmtId="0" fontId="17" fillId="11" borderId="37" xfId="1" applyFont="1" applyFill="1" applyBorder="1" applyAlignment="1" applyProtection="1">
      <alignment horizontal="center" vertical="center" wrapText="1"/>
      <protection hidden="1"/>
    </xf>
    <xf numFmtId="0" fontId="17" fillId="11" borderId="32" xfId="1" applyFont="1" applyFill="1" applyBorder="1" applyAlignment="1" applyProtection="1">
      <alignment horizontal="center" vertical="center" wrapText="1"/>
      <protection hidden="1"/>
    </xf>
    <xf numFmtId="0" fontId="17" fillId="0" borderId="37" xfId="1" applyFont="1" applyFill="1" applyBorder="1" applyAlignment="1" applyProtection="1">
      <alignment horizontal="center" vertical="center" wrapText="1"/>
      <protection hidden="1"/>
    </xf>
    <xf numFmtId="0" fontId="17" fillId="0" borderId="32" xfId="1" applyFont="1" applyFill="1" applyBorder="1" applyAlignment="1" applyProtection="1">
      <alignment horizontal="center" vertical="center" wrapText="1"/>
      <protection hidden="1"/>
    </xf>
    <xf numFmtId="0" fontId="17" fillId="0" borderId="33" xfId="1" applyFont="1" applyFill="1" applyBorder="1" applyAlignment="1" applyProtection="1">
      <alignment horizontal="center" vertical="center" wrapText="1"/>
      <protection hidden="1"/>
    </xf>
    <xf numFmtId="0" fontId="25" fillId="6" borderId="29" xfId="1" applyFont="1" applyFill="1" applyBorder="1" applyAlignment="1" applyProtection="1">
      <alignment horizontal="center" vertical="center" wrapText="1"/>
      <protection hidden="1"/>
    </xf>
    <xf numFmtId="0" fontId="25" fillId="6" borderId="12" xfId="1" applyFont="1" applyFill="1" applyBorder="1" applyAlignment="1" applyProtection="1">
      <alignment horizontal="center" vertical="center" wrapText="1"/>
      <protection hidden="1"/>
    </xf>
    <xf numFmtId="0" fontId="25" fillId="6" borderId="30" xfId="1" applyFont="1" applyFill="1" applyBorder="1" applyAlignment="1" applyProtection="1">
      <alignment horizontal="center" vertical="center" wrapText="1"/>
      <protection hidden="1"/>
    </xf>
    <xf numFmtId="0" fontId="25" fillId="6" borderId="10" xfId="1" applyFont="1" applyFill="1" applyBorder="1" applyAlignment="1" applyProtection="1">
      <alignment horizontal="center" vertical="center" wrapText="1"/>
      <protection hidden="1"/>
    </xf>
    <xf numFmtId="0" fontId="33" fillId="6" borderId="27" xfId="1" applyFont="1" applyFill="1" applyBorder="1" applyAlignment="1" applyProtection="1">
      <alignment horizontal="center" vertical="center" wrapText="1"/>
      <protection hidden="1"/>
    </xf>
    <xf numFmtId="0" fontId="52" fillId="6" borderId="35" xfId="1" applyFont="1" applyFill="1" applyBorder="1" applyAlignment="1" applyProtection="1">
      <alignment horizontal="center" vertical="center" wrapText="1"/>
      <protection hidden="1"/>
    </xf>
    <xf numFmtId="0" fontId="52" fillId="6" borderId="36" xfId="1" applyFont="1" applyFill="1" applyBorder="1" applyAlignment="1" applyProtection="1">
      <alignment horizontal="center" vertical="center" wrapText="1"/>
      <protection hidden="1"/>
    </xf>
    <xf numFmtId="0" fontId="52" fillId="6" borderId="49" xfId="1" applyFont="1" applyFill="1" applyBorder="1" applyAlignment="1" applyProtection="1">
      <alignment horizontal="center" vertical="center" wrapText="1"/>
      <protection hidden="1"/>
    </xf>
    <xf numFmtId="0" fontId="25" fillId="0" borderId="7" xfId="1" applyFont="1" applyFill="1" applyBorder="1" applyAlignment="1" applyProtection="1">
      <alignment horizontal="center" vertical="center" textRotation="90" wrapText="1"/>
      <protection hidden="1"/>
    </xf>
    <xf numFmtId="0" fontId="25" fillId="0" borderId="5" xfId="1" applyFont="1" applyFill="1" applyBorder="1" applyAlignment="1" applyProtection="1">
      <alignment horizontal="center" vertical="center" textRotation="90" wrapText="1"/>
      <protection hidden="1"/>
    </xf>
    <xf numFmtId="0" fontId="83" fillId="0" borderId="21" xfId="1" applyFont="1" applyFill="1" applyBorder="1" applyAlignment="1" applyProtection="1">
      <alignment horizontal="center" vertical="center"/>
      <protection hidden="1"/>
    </xf>
    <xf numFmtId="0" fontId="83" fillId="0" borderId="13" xfId="1" applyFont="1" applyFill="1" applyBorder="1" applyAlignment="1" applyProtection="1">
      <alignment horizontal="center" vertical="center"/>
      <protection hidden="1"/>
    </xf>
    <xf numFmtId="168" fontId="25" fillId="0" borderId="63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61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61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62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60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133" xfId="1" applyNumberFormat="1" applyFont="1" applyFill="1" applyBorder="1" applyAlignment="1" applyProtection="1">
      <alignment horizontal="center" vertical="center" wrapText="1"/>
      <protection hidden="1"/>
    </xf>
    <xf numFmtId="1" fontId="25" fillId="4" borderId="1" xfId="1594" applyNumberFormat="1" applyFont="1" applyFill="1" applyBorder="1" applyAlignment="1" applyProtection="1">
      <alignment horizontal="center" vertical="center" wrapText="1"/>
      <protection hidden="1"/>
    </xf>
    <xf numFmtId="1" fontId="30" fillId="4" borderId="1" xfId="1594" applyNumberFormat="1" applyFont="1" applyFill="1" applyBorder="1" applyAlignment="1" applyProtection="1">
      <alignment horizontal="center" vertical="center" wrapText="1"/>
      <protection hidden="1"/>
    </xf>
    <xf numFmtId="1" fontId="25" fillId="4" borderId="34" xfId="1594" applyNumberFormat="1" applyFont="1" applyFill="1" applyBorder="1" applyAlignment="1" applyProtection="1">
      <alignment horizontal="center" vertical="center" wrapText="1"/>
      <protection hidden="1"/>
    </xf>
    <xf numFmtId="1" fontId="25" fillId="4" borderId="5" xfId="1594" applyNumberFormat="1" applyFont="1" applyFill="1" applyBorder="1" applyAlignment="1" applyProtection="1">
      <alignment horizontal="center" vertical="center" wrapText="1"/>
      <protection hidden="1"/>
    </xf>
    <xf numFmtId="1" fontId="25" fillId="4" borderId="34" xfId="1" applyNumberFormat="1" applyFont="1" applyFill="1" applyBorder="1" applyAlignment="1" applyProtection="1">
      <alignment horizontal="center" vertical="center" wrapText="1"/>
      <protection hidden="1"/>
    </xf>
    <xf numFmtId="1" fontId="25" fillId="4" borderId="7" xfId="1594" applyNumberFormat="1" applyFont="1" applyFill="1" applyBorder="1" applyAlignment="1" applyProtection="1">
      <alignment horizontal="center" vertical="center" wrapText="1"/>
      <protection hidden="1"/>
    </xf>
    <xf numFmtId="1" fontId="25" fillId="4" borderId="3" xfId="1" applyNumberFormat="1" applyFont="1" applyFill="1" applyBorder="1" applyAlignment="1" applyProtection="1">
      <alignment horizontal="center" vertical="center" wrapText="1"/>
      <protection hidden="1"/>
    </xf>
    <xf numFmtId="1" fontId="30" fillId="4" borderId="3" xfId="1" applyNumberFormat="1" applyFont="1" applyFill="1" applyBorder="1" applyAlignment="1" applyProtection="1">
      <alignment horizontal="center" vertical="center" wrapText="1"/>
      <protection hidden="1"/>
    </xf>
    <xf numFmtId="1" fontId="25" fillId="4" borderId="6" xfId="1" applyNumberFormat="1" applyFont="1" applyFill="1" applyBorder="1" applyAlignment="1" applyProtection="1">
      <alignment horizontal="center" vertical="center" wrapText="1"/>
      <protection hidden="1"/>
    </xf>
    <xf numFmtId="1" fontId="25" fillId="4" borderId="9" xfId="1" applyNumberFormat="1" applyFont="1" applyFill="1" applyBorder="1" applyAlignment="1" applyProtection="1">
      <alignment horizontal="center" vertical="center" wrapText="1"/>
      <protection hidden="1"/>
    </xf>
    <xf numFmtId="1" fontId="25" fillId="4" borderId="3" xfId="1594" applyNumberFormat="1" applyFont="1" applyFill="1" applyBorder="1" applyAlignment="1" applyProtection="1">
      <alignment horizontal="center" vertical="center" wrapText="1"/>
      <protection hidden="1"/>
    </xf>
    <xf numFmtId="1" fontId="30" fillId="4" borderId="3" xfId="1594" applyNumberFormat="1" applyFont="1" applyFill="1" applyBorder="1" applyAlignment="1" applyProtection="1">
      <alignment horizontal="center" vertical="center" wrapText="1"/>
      <protection hidden="1"/>
    </xf>
    <xf numFmtId="1" fontId="25" fillId="4" borderId="6" xfId="1594" applyNumberFormat="1" applyFont="1" applyFill="1" applyBorder="1" applyAlignment="1" applyProtection="1">
      <alignment horizontal="center" vertical="center" wrapText="1"/>
      <protection hidden="1"/>
    </xf>
    <xf numFmtId="1" fontId="25" fillId="4" borderId="102" xfId="1594" applyNumberFormat="1" applyFont="1" applyFill="1" applyBorder="1" applyAlignment="1" applyProtection="1">
      <alignment horizontal="center" vertical="center" wrapText="1"/>
      <protection hidden="1"/>
    </xf>
    <xf numFmtId="1" fontId="25" fillId="4" borderId="9" xfId="1594" applyNumberFormat="1" applyFont="1" applyFill="1" applyBorder="1" applyAlignment="1" applyProtection="1">
      <alignment horizontal="center" vertical="center" wrapText="1"/>
      <protection hidden="1"/>
    </xf>
    <xf numFmtId="1" fontId="25" fillId="4" borderId="102" xfId="1" applyNumberFormat="1" applyFont="1" applyFill="1" applyBorder="1" applyAlignment="1" applyProtection="1">
      <alignment horizontal="center" vertical="center" wrapText="1"/>
      <protection hidden="1"/>
    </xf>
    <xf numFmtId="1" fontId="25" fillId="4" borderId="28" xfId="1594" applyNumberFormat="1" applyFont="1" applyFill="1" applyBorder="1" applyAlignment="1" applyProtection="1">
      <alignment horizontal="center" vertical="center" wrapText="1"/>
      <protection hidden="1"/>
    </xf>
    <xf numFmtId="1" fontId="25" fillId="4" borderId="40" xfId="1594" applyNumberFormat="1" applyFont="1" applyFill="1" applyBorder="1" applyAlignment="1" applyProtection="1">
      <alignment horizontal="center" vertical="center" wrapText="1"/>
      <protection hidden="1"/>
    </xf>
    <xf numFmtId="1" fontId="30" fillId="4" borderId="40" xfId="1594" applyNumberFormat="1" applyFont="1" applyFill="1" applyBorder="1" applyAlignment="1" applyProtection="1">
      <alignment horizontal="center" vertical="center" wrapText="1"/>
      <protection hidden="1"/>
    </xf>
    <xf numFmtId="1" fontId="25" fillId="4" borderId="80" xfId="1594" applyNumberFormat="1" applyFont="1" applyFill="1" applyBorder="1" applyAlignment="1" applyProtection="1">
      <alignment horizontal="center" vertical="center" wrapText="1"/>
      <protection hidden="1"/>
    </xf>
    <xf numFmtId="1" fontId="30" fillId="4" borderId="29" xfId="1594" applyNumberFormat="1" applyFont="1" applyFill="1" applyBorder="1" applyAlignment="1" applyProtection="1">
      <alignment horizontal="center" vertical="center" wrapText="1"/>
      <protection hidden="1"/>
    </xf>
    <xf numFmtId="1" fontId="25" fillId="4" borderId="30" xfId="1594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Border="1"/>
    <xf numFmtId="49" fontId="25" fillId="15" borderId="113" xfId="1" applyNumberFormat="1" applyFont="1" applyFill="1" applyBorder="1" applyAlignment="1" applyProtection="1">
      <alignment horizontal="center" vertical="center" wrapText="1"/>
      <protection hidden="1"/>
    </xf>
    <xf numFmtId="167" fontId="25" fillId="15" borderId="15" xfId="1" applyNumberFormat="1" applyFont="1" applyFill="1" applyBorder="1" applyAlignment="1" applyProtection="1">
      <alignment horizontal="center" vertical="center" wrapText="1"/>
      <protection hidden="1"/>
    </xf>
    <xf numFmtId="167" fontId="25" fillId="2" borderId="19" xfId="1" applyNumberFormat="1" applyFont="1" applyFill="1" applyBorder="1" applyAlignment="1" applyProtection="1">
      <alignment horizontal="center" vertical="center" wrapText="1"/>
      <protection hidden="1"/>
    </xf>
    <xf numFmtId="49" fontId="25" fillId="15" borderId="134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50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51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51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42" xfId="1" applyNumberFormat="1" applyFont="1" applyFill="1" applyBorder="1" applyAlignment="1" applyProtection="1">
      <alignment horizontal="center" vertical="center" wrapText="1"/>
      <protection hidden="1"/>
    </xf>
    <xf numFmtId="3" fontId="25" fillId="4" borderId="7" xfId="1594" applyNumberFormat="1" applyFont="1" applyFill="1" applyBorder="1" applyAlignment="1" applyProtection="1">
      <alignment horizontal="center" vertical="center" wrapText="1"/>
      <protection hidden="1"/>
    </xf>
    <xf numFmtId="3" fontId="25" fillId="4" borderId="49" xfId="1594" applyNumberFormat="1" applyFont="1" applyFill="1" applyBorder="1" applyAlignment="1" applyProtection="1">
      <alignment horizontal="center" vertical="center" wrapText="1"/>
      <protection hidden="1"/>
    </xf>
    <xf numFmtId="3" fontId="25" fillId="4" borderId="34" xfId="1594" applyNumberFormat="1" applyFont="1" applyFill="1" applyBorder="1" applyAlignment="1" applyProtection="1">
      <alignment horizontal="center" vertical="center" wrapText="1"/>
      <protection hidden="1"/>
    </xf>
    <xf numFmtId="3" fontId="25" fillId="4" borderId="1" xfId="1594" applyNumberFormat="1" applyFont="1" applyFill="1" applyBorder="1" applyAlignment="1" applyProtection="1">
      <alignment horizontal="center" vertical="center" wrapText="1"/>
      <protection hidden="1"/>
    </xf>
    <xf numFmtId="3" fontId="25" fillId="4" borderId="34" xfId="1" applyNumberFormat="1" applyFont="1" applyFill="1" applyBorder="1" applyAlignment="1" applyProtection="1">
      <alignment horizontal="center" vertical="center" wrapText="1"/>
      <protection hidden="1"/>
    </xf>
    <xf numFmtId="49" fontId="25" fillId="4" borderId="15" xfId="1" applyNumberFormat="1" applyFont="1" applyFill="1" applyBorder="1" applyAlignment="1" applyProtection="1">
      <alignment horizontal="center" vertical="center" wrapText="1"/>
      <protection hidden="1"/>
    </xf>
    <xf numFmtId="3" fontId="25" fillId="4" borderId="49" xfId="1" applyNumberFormat="1" applyFont="1" applyFill="1" applyBorder="1" applyAlignment="1" applyProtection="1">
      <alignment horizontal="center" vertical="center" wrapText="1"/>
      <protection hidden="1"/>
    </xf>
    <xf numFmtId="3" fontId="25" fillId="4" borderId="36" xfId="1" applyNumberFormat="1" applyFont="1" applyFill="1" applyBorder="1" applyAlignment="1" applyProtection="1">
      <alignment horizontal="center" vertical="center" wrapText="1"/>
      <protection hidden="1"/>
    </xf>
    <xf numFmtId="3" fontId="25" fillId="4" borderId="7" xfId="1" applyNumberFormat="1" applyFont="1" applyFill="1" applyBorder="1" applyAlignment="1" applyProtection="1">
      <alignment horizontal="center" vertical="center" wrapText="1"/>
      <protection hidden="1"/>
    </xf>
    <xf numFmtId="3" fontId="25" fillId="4" borderId="40" xfId="1" applyNumberFormat="1" applyFont="1" applyFill="1" applyBorder="1" applyAlignment="1" applyProtection="1">
      <alignment horizontal="center" vertical="center" wrapText="1"/>
      <protection hidden="1"/>
    </xf>
    <xf numFmtId="3" fontId="25" fillId="4" borderId="39" xfId="1" applyNumberFormat="1" applyFont="1" applyFill="1" applyBorder="1" applyAlignment="1" applyProtection="1">
      <alignment horizontal="center" vertical="center" wrapText="1"/>
      <protection hidden="1"/>
    </xf>
    <xf numFmtId="3" fontId="25" fillId="4" borderId="30" xfId="1" applyNumberFormat="1" applyFont="1" applyFill="1" applyBorder="1" applyAlignment="1" applyProtection="1">
      <alignment horizontal="center" vertical="center" wrapText="1"/>
      <protection hidden="1"/>
    </xf>
    <xf numFmtId="3" fontId="25" fillId="4" borderId="28" xfId="1" applyNumberFormat="1" applyFont="1" applyFill="1" applyBorder="1" applyAlignment="1" applyProtection="1">
      <alignment horizontal="center" vertical="center" wrapText="1"/>
      <protection hidden="1"/>
    </xf>
    <xf numFmtId="3" fontId="25" fillId="4" borderId="80" xfId="1" applyNumberFormat="1" applyFont="1" applyFill="1" applyBorder="1" applyAlignment="1" applyProtection="1">
      <alignment horizontal="center" vertical="center" wrapText="1"/>
      <protection hidden="1"/>
    </xf>
    <xf numFmtId="3" fontId="25" fillId="4" borderId="77" xfId="1" applyNumberFormat="1" applyFont="1" applyFill="1" applyBorder="1" applyAlignment="1" applyProtection="1">
      <alignment horizontal="center" vertical="center" wrapText="1"/>
      <protection hidden="1"/>
    </xf>
    <xf numFmtId="49" fontId="25" fillId="15" borderId="49" xfId="1" applyNumberFormat="1" applyFont="1" applyFill="1" applyBorder="1" applyAlignment="1" applyProtection="1">
      <alignment horizontal="center" vertical="center" wrapText="1"/>
      <protection hidden="1"/>
    </xf>
    <xf numFmtId="3" fontId="25" fillId="4" borderId="5" xfId="1" applyNumberFormat="1" applyFont="1" applyFill="1" applyBorder="1" applyAlignment="1" applyProtection="1">
      <alignment horizontal="center" vertical="center" wrapText="1"/>
      <protection hidden="1"/>
    </xf>
    <xf numFmtId="1" fontId="25" fillId="15" borderId="15" xfId="1" applyNumberFormat="1" applyFont="1" applyFill="1" applyBorder="1" applyAlignment="1" applyProtection="1">
      <alignment horizontal="center" vertical="center" wrapText="1"/>
      <protection hidden="1"/>
    </xf>
    <xf numFmtId="1" fontId="30" fillId="4" borderId="28" xfId="1" applyNumberFormat="1" applyFont="1" applyFill="1" applyBorder="1" applyAlignment="1" applyProtection="1">
      <alignment horizontal="center" vertical="center" wrapText="1"/>
      <protection hidden="1"/>
    </xf>
    <xf numFmtId="1" fontId="30" fillId="4" borderId="40" xfId="1" applyNumberFormat="1" applyFont="1" applyFill="1" applyBorder="1" applyAlignment="1" applyProtection="1">
      <alignment horizontal="center" vertical="center" wrapText="1"/>
      <protection hidden="1"/>
    </xf>
    <xf numFmtId="1" fontId="25" fillId="4" borderId="29" xfId="1" applyNumberFormat="1" applyFont="1" applyFill="1" applyBorder="1" applyAlignment="1" applyProtection="1">
      <alignment horizontal="center" vertical="center" wrapText="1"/>
      <protection hidden="1"/>
    </xf>
    <xf numFmtId="1" fontId="30" fillId="4" borderId="29" xfId="1" applyNumberFormat="1" applyFont="1" applyFill="1" applyBorder="1" applyAlignment="1" applyProtection="1">
      <alignment horizontal="center" vertical="center" wrapText="1"/>
      <protection hidden="1"/>
    </xf>
    <xf numFmtId="1" fontId="25" fillId="4" borderId="30" xfId="1" applyNumberFormat="1" applyFont="1" applyFill="1" applyBorder="1" applyAlignment="1" applyProtection="1">
      <alignment horizontal="center" vertical="center" wrapText="1"/>
      <protection hidden="1"/>
    </xf>
    <xf numFmtId="3" fontId="25" fillId="4" borderId="29" xfId="1" applyNumberFormat="1" applyFont="1" applyFill="1" applyBorder="1" applyAlignment="1" applyProtection="1">
      <alignment horizontal="center" vertical="center" wrapText="1"/>
      <protection hidden="1"/>
    </xf>
    <xf numFmtId="3" fontId="30" fillId="4" borderId="29" xfId="1" applyNumberFormat="1" applyFont="1" applyFill="1" applyBorder="1" applyAlignment="1" applyProtection="1">
      <alignment horizontal="center" vertical="center" wrapText="1"/>
      <protection hidden="1"/>
    </xf>
    <xf numFmtId="0" fontId="38" fillId="4" borderId="42" xfId="1592" applyFont="1" applyFill="1" applyBorder="1" applyAlignment="1" applyProtection="1">
      <alignment horizontal="right" vertical="center"/>
      <protection hidden="1"/>
    </xf>
    <xf numFmtId="9" fontId="25" fillId="2" borderId="13" xfId="1594" applyFont="1" applyFill="1" applyBorder="1" applyAlignment="1" applyProtection="1">
      <alignment horizontal="center" vertical="center" wrapText="1"/>
      <protection hidden="1"/>
    </xf>
    <xf numFmtId="10" fontId="68" fillId="2" borderId="53" xfId="1594" applyNumberFormat="1" applyFont="1" applyFill="1" applyBorder="1" applyAlignment="1" applyProtection="1">
      <alignment horizontal="center" vertical="center" wrapText="1"/>
      <protection hidden="1"/>
    </xf>
    <xf numFmtId="10" fontId="68" fillId="2" borderId="51" xfId="1594" applyNumberFormat="1" applyFont="1" applyFill="1" applyBorder="1" applyAlignment="1" applyProtection="1">
      <alignment horizontal="center" vertical="center" wrapText="1"/>
      <protection hidden="1"/>
    </xf>
    <xf numFmtId="10" fontId="69" fillId="2" borderId="51" xfId="1594" applyNumberFormat="1" applyFont="1" applyFill="1" applyBorder="1" applyAlignment="1" applyProtection="1">
      <alignment horizontal="center" vertical="center" wrapText="1"/>
      <protection hidden="1"/>
    </xf>
    <xf numFmtId="10" fontId="68" fillId="2" borderId="52" xfId="1594" applyNumberFormat="1" applyFont="1" applyFill="1" applyBorder="1" applyAlignment="1" applyProtection="1">
      <alignment horizontal="center" vertical="center" wrapText="1"/>
      <protection hidden="1"/>
    </xf>
    <xf numFmtId="10" fontId="68" fillId="2" borderId="50" xfId="1594" applyNumberFormat="1" applyFont="1" applyFill="1" applyBorder="1" applyAlignment="1" applyProtection="1">
      <alignment horizontal="center" vertical="center" wrapText="1"/>
      <protection hidden="1"/>
    </xf>
    <xf numFmtId="1" fontId="25" fillId="4" borderId="59" xfId="1594" applyNumberFormat="1" applyFont="1" applyFill="1" applyBorder="1" applyAlignment="1" applyProtection="1">
      <alignment horizontal="center" vertical="center" wrapText="1"/>
      <protection hidden="1"/>
    </xf>
    <xf numFmtId="1" fontId="25" fillId="4" borderId="57" xfId="1594" applyNumberFormat="1" applyFont="1" applyFill="1" applyBorder="1" applyAlignment="1" applyProtection="1">
      <alignment horizontal="center" vertical="center" wrapText="1"/>
      <protection hidden="1"/>
    </xf>
    <xf numFmtId="1" fontId="30" fillId="4" borderId="57" xfId="1594" applyNumberFormat="1" applyFont="1" applyFill="1" applyBorder="1" applyAlignment="1" applyProtection="1">
      <alignment horizontal="center" vertical="center" wrapText="1"/>
      <protection hidden="1"/>
    </xf>
    <xf numFmtId="1" fontId="25" fillId="4" borderId="58" xfId="1594" applyNumberFormat="1" applyFont="1" applyFill="1" applyBorder="1" applyAlignment="1" applyProtection="1">
      <alignment horizontal="center" vertical="center" wrapText="1"/>
      <protection hidden="1"/>
    </xf>
    <xf numFmtId="1" fontId="25" fillId="4" borderId="56" xfId="1594" applyNumberFormat="1" applyFont="1" applyFill="1" applyBorder="1" applyAlignment="1" applyProtection="1">
      <alignment horizontal="center" vertical="center" wrapText="1"/>
      <protection hidden="1"/>
    </xf>
    <xf numFmtId="49" fontId="25" fillId="15" borderId="116" xfId="1" applyNumberFormat="1" applyFont="1" applyFill="1" applyBorder="1" applyAlignment="1" applyProtection="1">
      <alignment horizontal="center" vertical="center" wrapText="1"/>
      <protection hidden="1"/>
    </xf>
  </cellXfs>
  <cellStyles count="7207">
    <cellStyle name="20% - Акцент1 2" xfId="2963"/>
    <cellStyle name="20% - Акцент1 3" xfId="2964"/>
    <cellStyle name="20% - Акцент2 2" xfId="2965"/>
    <cellStyle name="20% - Акцент2 3" xfId="2966"/>
    <cellStyle name="20% - Акцент3 2" xfId="2967"/>
    <cellStyle name="20% - Акцент3 3" xfId="2968"/>
    <cellStyle name="20% - Акцент4 2" xfId="2969"/>
    <cellStyle name="20% - Акцент4 3" xfId="2970"/>
    <cellStyle name="20% - Акцент5 2" xfId="2971"/>
    <cellStyle name="20% - Акцент5 3" xfId="2972"/>
    <cellStyle name="20% - Акцент6 2" xfId="2973"/>
    <cellStyle name="20% - Акцент6 3" xfId="2974"/>
    <cellStyle name="40% - Акцент1 2" xfId="2975"/>
    <cellStyle name="40% - Акцент1 3" xfId="2976"/>
    <cellStyle name="40% - Акцент2 2" xfId="2977"/>
    <cellStyle name="40% - Акцент2 3" xfId="2978"/>
    <cellStyle name="40% - Акцент3 2" xfId="2979"/>
    <cellStyle name="40% - Акцент3 3" xfId="2980"/>
    <cellStyle name="40% - Акцент4 2" xfId="2981"/>
    <cellStyle name="40% - Акцент4 3" xfId="2982"/>
    <cellStyle name="40% - Акцент5 2" xfId="2983"/>
    <cellStyle name="40% - Акцент5 3" xfId="2984"/>
    <cellStyle name="40% - Акцент6 2" xfId="2985"/>
    <cellStyle name="40% - Акцент6 3" xfId="2986"/>
    <cellStyle name="Excel Built-in Normal" xfId="1679"/>
    <cellStyle name="Hyperlink 2" xfId="2987"/>
    <cellStyle name="Normal 2" xfId="2988"/>
    <cellStyle name="Normal 3" xfId="2989"/>
    <cellStyle name="Normal 4" xfId="2990"/>
    <cellStyle name="Normal 5" xfId="2991"/>
    <cellStyle name="Normal_Book2" xfId="2992"/>
    <cellStyle name="Percent 2" xfId="2993"/>
    <cellStyle name="Percent 3" xfId="2994"/>
    <cellStyle name="Гиперссылка" xfId="1592" builtinId="8"/>
    <cellStyle name="Гиперссылка 2" xfId="3"/>
    <cellStyle name="Гиперссылка 3" xfId="4"/>
    <cellStyle name="Гиперссылка 3 2" xfId="258"/>
    <cellStyle name="Гиперссылка 4" xfId="2995"/>
    <cellStyle name="Денежный 2" xfId="5"/>
    <cellStyle name="Денежный 2 2" xfId="270"/>
    <cellStyle name="Денежный 3" xfId="2996"/>
    <cellStyle name="Обычный" xfId="0" builtinId="0"/>
    <cellStyle name="Обычный 10" xfId="6"/>
    <cellStyle name="Обычный 10 2" xfId="7"/>
    <cellStyle name="Обычный 10 2 10" xfId="2997"/>
    <cellStyle name="Обычный 10 2 10 2" xfId="2998"/>
    <cellStyle name="Обычный 10 2 10 2 2" xfId="2999"/>
    <cellStyle name="Обычный 10 2 11" xfId="3000"/>
    <cellStyle name="Обычный 10 2 11 2" xfId="3001"/>
    <cellStyle name="Обычный 10 2 12" xfId="3002"/>
    <cellStyle name="Обычный 10 2 12 2" xfId="3003"/>
    <cellStyle name="Обычный 10 2 12 3" xfId="3004"/>
    <cellStyle name="Обычный 10 2 13" xfId="3005"/>
    <cellStyle name="Обычный 10 2 14" xfId="3006"/>
    <cellStyle name="Обычный 10 2 15" xfId="3007"/>
    <cellStyle name="Обычный 10 2 16" xfId="2067"/>
    <cellStyle name="Обычный 10 2 2" xfId="271"/>
    <cellStyle name="Обычный 10 2 2 2" xfId="548"/>
    <cellStyle name="Обычный 10 2 2 2 2" xfId="663"/>
    <cellStyle name="Обычный 10 2 2 2 2 2" xfId="6547"/>
    <cellStyle name="Обычный 10 2 2 2 3" xfId="2457"/>
    <cellStyle name="Обычный 10 2 2 3" xfId="664"/>
    <cellStyle name="Обычный 10 2 2 3 2" xfId="1703"/>
    <cellStyle name="Обычный 10 2 2 3 2 2" xfId="6548"/>
    <cellStyle name="Обычный 10 2 2 3 3" xfId="2654"/>
    <cellStyle name="Обычный 10 2 2 4" xfId="665"/>
    <cellStyle name="Обычный 10 2 2 4 2" xfId="6546"/>
    <cellStyle name="Обычный 10 2 2 5" xfId="2068"/>
    <cellStyle name="Обычный 10 2 3" xfId="388"/>
    <cellStyle name="Обычный 10 2 3 2" xfId="666"/>
    <cellStyle name="Обычный 10 2 3 2 2" xfId="3009"/>
    <cellStyle name="Обычный 10 2 3 2 3" xfId="3008"/>
    <cellStyle name="Обычный 10 2 3 3" xfId="3010"/>
    <cellStyle name="Обычный 10 2 3 4" xfId="2352"/>
    <cellStyle name="Обычный 10 2 4" xfId="667"/>
    <cellStyle name="Обычный 10 2 4 2" xfId="1704"/>
    <cellStyle name="Обычный 10 2 4 2 2" xfId="3011"/>
    <cellStyle name="Обычный 10 2 4 3" xfId="2655"/>
    <cellStyle name="Обычный 10 2 5" xfId="668"/>
    <cellStyle name="Обычный 10 2 5 2" xfId="3013"/>
    <cellStyle name="Обычный 10 2 5 3" xfId="3012"/>
    <cellStyle name="Обычный 10 2 6" xfId="3014"/>
    <cellStyle name="Обычный 10 2 6 2" xfId="3015"/>
    <cellStyle name="Обычный 10 2 7" xfId="3016"/>
    <cellStyle name="Обычный 10 2 7 2" xfId="3017"/>
    <cellStyle name="Обычный 10 2 7 2 2" xfId="3018"/>
    <cellStyle name="Обычный 10 2 7 3" xfId="3019"/>
    <cellStyle name="Обычный 10 2 8" xfId="3020"/>
    <cellStyle name="Обычный 10 2 8 2" xfId="3021"/>
    <cellStyle name="Обычный 10 2 9" xfId="3022"/>
    <cellStyle name="Обычный 10 2 9 2" xfId="3023"/>
    <cellStyle name="Обычный 10 3" xfId="8"/>
    <cellStyle name="Обычный 10 3 2" xfId="1702"/>
    <cellStyle name="Обычный 10 3 3" xfId="3024"/>
    <cellStyle name="Обычный 10 4" xfId="3025"/>
    <cellStyle name="Обычный 10 4 2" xfId="3026"/>
    <cellStyle name="Обычный 10 5" xfId="3027"/>
    <cellStyle name="Обычный 10 6" xfId="3028"/>
    <cellStyle name="Обычный 10 7" xfId="3029"/>
    <cellStyle name="Обычный 11" xfId="9"/>
    <cellStyle name="Обычный 11 2" xfId="10"/>
    <cellStyle name="Обычный 11 2 2" xfId="669"/>
    <cellStyle name="Обычный 11 2 2 2" xfId="1706"/>
    <cellStyle name="Обычный 11 2 2 3" xfId="1705"/>
    <cellStyle name="Обычный 11 2 3" xfId="670"/>
    <cellStyle name="Обычный 11 3" xfId="3030"/>
    <cellStyle name="Обычный 11 4" xfId="3031"/>
    <cellStyle name="Обычный 12" xfId="11"/>
    <cellStyle name="Обычный 12 2" xfId="12"/>
    <cellStyle name="Обычный 12 2 2" xfId="3032"/>
    <cellStyle name="Обычный 12 2 3" xfId="3033"/>
    <cellStyle name="Обычный 12 2 4" xfId="3034"/>
    <cellStyle name="Обычный 12 2 5" xfId="3035"/>
    <cellStyle name="Обычный 12 3" xfId="3036"/>
    <cellStyle name="Обычный 12 4" xfId="3037"/>
    <cellStyle name="Обычный 13" xfId="13"/>
    <cellStyle name="Обычный 13 2" xfId="3038"/>
    <cellStyle name="Обычный 13 3" xfId="3039"/>
    <cellStyle name="Обычный 13 3 2" xfId="3040"/>
    <cellStyle name="Обычный 13 4" xfId="3041"/>
    <cellStyle name="Обычный 13 4 2" xfId="3042"/>
    <cellStyle name="Обычный 13 5" xfId="3043"/>
    <cellStyle name="Обычный 13 5 2" xfId="3044"/>
    <cellStyle name="Обычный 13 6" xfId="3045"/>
    <cellStyle name="Обычный 13 6 2" xfId="3046"/>
    <cellStyle name="Обычный 13 7" xfId="3047"/>
    <cellStyle name="Обычный 14" xfId="14"/>
    <cellStyle name="Обычный 14 2" xfId="15"/>
    <cellStyle name="Обычный 14 2 2" xfId="390"/>
    <cellStyle name="Обычный 14 2 2 2" xfId="671"/>
    <cellStyle name="Обычный 14 2 2 2 2" xfId="6550"/>
    <cellStyle name="Обычный 14 2 2 3" xfId="2458"/>
    <cellStyle name="Обычный 14 2 3" xfId="672"/>
    <cellStyle name="Обычный 14 2 3 2" xfId="1707"/>
    <cellStyle name="Обычный 14 2 3 2 2" xfId="6551"/>
    <cellStyle name="Обычный 14 2 3 3" xfId="2656"/>
    <cellStyle name="Обычный 14 2 4" xfId="673"/>
    <cellStyle name="Обычный 14 2 4 2" xfId="3048"/>
    <cellStyle name="Обычный 14 2 5" xfId="3049"/>
    <cellStyle name="Обычный 14 2 6" xfId="2070"/>
    <cellStyle name="Обычный 14 3" xfId="389"/>
    <cellStyle name="Обычный 14 3 2" xfId="674"/>
    <cellStyle name="Обычный 14 3 2 2" xfId="6552"/>
    <cellStyle name="Обычный 14 3 3" xfId="2353"/>
    <cellStyle name="Обычный 14 4" xfId="675"/>
    <cellStyle name="Обычный 14 4 2" xfId="1708"/>
    <cellStyle name="Обычный 14 4 2 2" xfId="6553"/>
    <cellStyle name="Обычный 14 4 3" xfId="2657"/>
    <cellStyle name="Обычный 14 5" xfId="676"/>
    <cellStyle name="Обычный 14 5 2" xfId="6549"/>
    <cellStyle name="Обычный 14 6" xfId="2069"/>
    <cellStyle name="Обычный 15" xfId="16"/>
    <cellStyle name="Обычный 15 2" xfId="17"/>
    <cellStyle name="Обычный 15 3" xfId="18"/>
    <cellStyle name="Обычный 15 3 2" xfId="272"/>
    <cellStyle name="Обычный 15 3 2 2" xfId="549"/>
    <cellStyle name="Обычный 15 3 2 2 2" xfId="677"/>
    <cellStyle name="Обычный 15 3 2 2 2 2" xfId="6557"/>
    <cellStyle name="Обычный 15 3 2 2 3" xfId="2460"/>
    <cellStyle name="Обычный 15 3 2 3" xfId="678"/>
    <cellStyle name="Обычный 15 3 2 3 2" xfId="1709"/>
    <cellStyle name="Обычный 15 3 2 3 2 2" xfId="6558"/>
    <cellStyle name="Обычный 15 3 2 3 3" xfId="2658"/>
    <cellStyle name="Обычный 15 3 2 4" xfId="679"/>
    <cellStyle name="Обычный 15 3 2 4 2" xfId="6556"/>
    <cellStyle name="Обычный 15 3 2 5" xfId="2073"/>
    <cellStyle name="Обычный 15 3 3" xfId="392"/>
    <cellStyle name="Обычный 15 3 3 2" xfId="680"/>
    <cellStyle name="Обычный 15 3 3 2 2" xfId="6559"/>
    <cellStyle name="Обычный 15 3 3 3" xfId="2459"/>
    <cellStyle name="Обычный 15 3 4" xfId="681"/>
    <cellStyle name="Обычный 15 3 4 2" xfId="1710"/>
    <cellStyle name="Обычный 15 3 4 2 2" xfId="6560"/>
    <cellStyle name="Обычный 15 3 4 3" xfId="2659"/>
    <cellStyle name="Обычный 15 3 5" xfId="682"/>
    <cellStyle name="Обычный 15 3 5 2" xfId="6555"/>
    <cellStyle name="Обычный 15 3 6" xfId="2072"/>
    <cellStyle name="Обычный 15 4" xfId="391"/>
    <cellStyle name="Обычный 15 4 2" xfId="683"/>
    <cellStyle name="Обычный 15 4 2 2" xfId="6561"/>
    <cellStyle name="Обычный 15 4 3" xfId="2354"/>
    <cellStyle name="Обычный 15 5" xfId="684"/>
    <cellStyle name="Обычный 15 5 2" xfId="1711"/>
    <cellStyle name="Обычный 15 5 2 2" xfId="6562"/>
    <cellStyle name="Обычный 15 5 3" xfId="2660"/>
    <cellStyle name="Обычный 15 6" xfId="685"/>
    <cellStyle name="Обычный 15 6 2" xfId="6554"/>
    <cellStyle name="Обычный 15 7" xfId="2071"/>
    <cellStyle name="Обычный 16" xfId="19"/>
    <cellStyle name="Обычный 16 2" xfId="20"/>
    <cellStyle name="Обычный 16 2 2" xfId="273"/>
    <cellStyle name="Обычный 16 2 2 2" xfId="376"/>
    <cellStyle name="Обычный 16 2 2 2 2" xfId="651"/>
    <cellStyle name="Обычный 16 2 2 2 2 2" xfId="686"/>
    <cellStyle name="Обычный 16 2 2 2 2 2 2" xfId="6567"/>
    <cellStyle name="Обычный 16 2 2 2 2 3" xfId="2463"/>
    <cellStyle name="Обычный 16 2 2 2 3" xfId="687"/>
    <cellStyle name="Обычный 16 2 2 2 3 2" xfId="1712"/>
    <cellStyle name="Обычный 16 2 2 2 3 2 2" xfId="6568"/>
    <cellStyle name="Обычный 16 2 2 2 3 3" xfId="2661"/>
    <cellStyle name="Обычный 16 2 2 2 4" xfId="688"/>
    <cellStyle name="Обычный 16 2 2 2 4 2" xfId="6566"/>
    <cellStyle name="Обычный 16 2 2 2 5" xfId="2077"/>
    <cellStyle name="Обычный 16 2 2 3" xfId="550"/>
    <cellStyle name="Обычный 16 2 2 3 2" xfId="689"/>
    <cellStyle name="Обычный 16 2 2 3 2 2" xfId="6569"/>
    <cellStyle name="Обычный 16 2 2 3 3" xfId="2462"/>
    <cellStyle name="Обычный 16 2 2 4" xfId="690"/>
    <cellStyle name="Обычный 16 2 2 4 2" xfId="1713"/>
    <cellStyle name="Обычный 16 2 2 4 2 2" xfId="6570"/>
    <cellStyle name="Обычный 16 2 2 4 3" xfId="2662"/>
    <cellStyle name="Обычный 16 2 2 5" xfId="691"/>
    <cellStyle name="Обычный 16 2 2 5 2" xfId="6565"/>
    <cellStyle name="Обычный 16 2 2 6" xfId="2076"/>
    <cellStyle name="Обычный 16 2 3" xfId="394"/>
    <cellStyle name="Обычный 16 2 3 2" xfId="692"/>
    <cellStyle name="Обычный 16 2 3 2 2" xfId="6571"/>
    <cellStyle name="Обычный 16 2 3 3" xfId="2461"/>
    <cellStyle name="Обычный 16 2 4" xfId="693"/>
    <cellStyle name="Обычный 16 2 4 2" xfId="1714"/>
    <cellStyle name="Обычный 16 2 4 2 2" xfId="6572"/>
    <cellStyle name="Обычный 16 2 4 3" xfId="2663"/>
    <cellStyle name="Обычный 16 2 5" xfId="694"/>
    <cellStyle name="Обычный 16 2 5 2" xfId="6564"/>
    <cellStyle name="Обычный 16 2 6" xfId="2075"/>
    <cellStyle name="Обычный 16 3" xfId="21"/>
    <cellStyle name="Обычный 16 3 2" xfId="377"/>
    <cellStyle name="Обычный 16 3 2 2" xfId="652"/>
    <cellStyle name="Обычный 16 3 2 2 2" xfId="695"/>
    <cellStyle name="Обычный 16 3 2 2 2 2" xfId="6575"/>
    <cellStyle name="Обычный 16 3 2 2 3" xfId="2465"/>
    <cellStyle name="Обычный 16 3 2 3" xfId="696"/>
    <cellStyle name="Обычный 16 3 2 3 2" xfId="1715"/>
    <cellStyle name="Обычный 16 3 2 3 2 2" xfId="6576"/>
    <cellStyle name="Обычный 16 3 2 3 3" xfId="2664"/>
    <cellStyle name="Обычный 16 3 2 4" xfId="697"/>
    <cellStyle name="Обычный 16 3 2 4 2" xfId="6574"/>
    <cellStyle name="Обычный 16 3 2 5" xfId="2078"/>
    <cellStyle name="Обычный 16 3 3" xfId="395"/>
    <cellStyle name="Обычный 16 3 3 2" xfId="698"/>
    <cellStyle name="Обычный 16 3 3 2 2" xfId="6577"/>
    <cellStyle name="Обычный 16 3 3 3" xfId="2464"/>
    <cellStyle name="Обычный 16 3 4" xfId="699"/>
    <cellStyle name="Обычный 16 3 4 2" xfId="1716"/>
    <cellStyle name="Обычный 16 3 4 2 2" xfId="6578"/>
    <cellStyle name="Обычный 16 3 4 3" xfId="2665"/>
    <cellStyle name="Обычный 16 3 5" xfId="700"/>
    <cellStyle name="Обычный 16 3 5 2" xfId="6573"/>
    <cellStyle name="Обычный 16 3 6" xfId="1682"/>
    <cellStyle name="Обычный 16 4" xfId="22"/>
    <cellStyle name="Обычный 16 4 2" xfId="396"/>
    <cellStyle name="Обычный 16 4 2 2" xfId="701"/>
    <cellStyle name="Обычный 16 4 2 2 2" xfId="6580"/>
    <cellStyle name="Обычный 16 4 2 3" xfId="2466"/>
    <cellStyle name="Обычный 16 4 3" xfId="702"/>
    <cellStyle name="Обычный 16 4 3 2" xfId="1717"/>
    <cellStyle name="Обычный 16 4 3 2 2" xfId="6581"/>
    <cellStyle name="Обычный 16 4 3 3" xfId="2666"/>
    <cellStyle name="Обычный 16 4 4" xfId="703"/>
    <cellStyle name="Обычный 16 4 4 2" xfId="6579"/>
    <cellStyle name="Обычный 16 4 5" xfId="2079"/>
    <cellStyle name="Обычный 16 5" xfId="274"/>
    <cellStyle name="Обычный 16 5 2" xfId="275"/>
    <cellStyle name="Обычный 16 5 2 2" xfId="552"/>
    <cellStyle name="Обычный 16 5 2 2 2" xfId="704"/>
    <cellStyle name="Обычный 16 5 2 2 2 2" xfId="705"/>
    <cellStyle name="Обычный 16 5 2 2 2 2 2" xfId="706"/>
    <cellStyle name="Обычный 16 5 2 2 2 2 2 2" xfId="1718"/>
    <cellStyle name="Обычный 16 5 2 2 2 2 2 2 2" xfId="6587"/>
    <cellStyle name="Обычный 16 5 2 2 2 2 2 3" xfId="2667"/>
    <cellStyle name="Обычный 16 5 2 2 2 2 3" xfId="707"/>
    <cellStyle name="Обычный 16 5 2 2 2 2 3 2" xfId="708"/>
    <cellStyle name="Обычный 16 5 2 2 2 2 3 2 2" xfId="1720"/>
    <cellStyle name="Обычный 16 5 2 2 2 2 3 2 2 2" xfId="6589"/>
    <cellStyle name="Обычный 16 5 2 2 2 2 3 2 3" xfId="2669"/>
    <cellStyle name="Обычный 16 5 2 2 2 2 3 3" xfId="1719"/>
    <cellStyle name="Обычный 16 5 2 2 2 2 3 3 2" xfId="6588"/>
    <cellStyle name="Обычный 16 5 2 2 2 2 3 4" xfId="2668"/>
    <cellStyle name="Обычный 16 5 2 2 2 2 4" xfId="709"/>
    <cellStyle name="Обычный 16 5 2 2 2 2 4 2" xfId="6586"/>
    <cellStyle name="Обычный 16 5 2 2 2 2 5" xfId="2084"/>
    <cellStyle name="Обычный 16 5 2 2 2 3" xfId="710"/>
    <cellStyle name="Обычный 16 5 2 2 2 3 2" xfId="1721"/>
    <cellStyle name="Обычный 16 5 2 2 2 3 2 2" xfId="6590"/>
    <cellStyle name="Обычный 16 5 2 2 2 3 3" xfId="2670"/>
    <cellStyle name="Обычный 16 5 2 2 2 4" xfId="711"/>
    <cellStyle name="Обычный 16 5 2 2 2 4 2" xfId="6585"/>
    <cellStyle name="Обычный 16 5 2 2 2 5" xfId="2083"/>
    <cellStyle name="Обычный 16 5 2 2 3" xfId="712"/>
    <cellStyle name="Обычный 16 5 2 2 3 2" xfId="713"/>
    <cellStyle name="Обычный 16 5 2 2 3 2 2" xfId="1722"/>
    <cellStyle name="Обычный 16 5 2 2 3 2 2 2" xfId="6592"/>
    <cellStyle name="Обычный 16 5 2 2 3 2 3" xfId="2671"/>
    <cellStyle name="Обычный 16 5 2 2 3 3" xfId="714"/>
    <cellStyle name="Обычный 16 5 2 2 3 3 2" xfId="6591"/>
    <cellStyle name="Обычный 16 5 2 2 3 4" xfId="2085"/>
    <cellStyle name="Обычный 16 5 2 2 4" xfId="715"/>
    <cellStyle name="Обычный 16 5 2 2 4 2" xfId="1723"/>
    <cellStyle name="Обычный 16 5 2 2 4 2 2" xfId="6593"/>
    <cellStyle name="Обычный 16 5 2 2 4 3" xfId="2672"/>
    <cellStyle name="Обычный 16 5 2 2 5" xfId="716"/>
    <cellStyle name="Обычный 16 5 2 2 5 2" xfId="6584"/>
    <cellStyle name="Обычный 16 5 2 2 6" xfId="2082"/>
    <cellStyle name="Обычный 16 5 2 3" xfId="717"/>
    <cellStyle name="Обычный 16 5 2 3 2" xfId="718"/>
    <cellStyle name="Обычный 16 5 2 3 2 2" xfId="6594"/>
    <cellStyle name="Обычный 16 5 2 3 3" xfId="2468"/>
    <cellStyle name="Обычный 16 5 2 4" xfId="719"/>
    <cellStyle name="Обычный 16 5 2 4 2" xfId="1724"/>
    <cellStyle name="Обычный 16 5 2 4 2 2" xfId="6595"/>
    <cellStyle name="Обычный 16 5 2 4 3" xfId="2673"/>
    <cellStyle name="Обычный 16 5 2 5" xfId="720"/>
    <cellStyle name="Обычный 16 5 2 5 2" xfId="6583"/>
    <cellStyle name="Обычный 16 5 2 6" xfId="2081"/>
    <cellStyle name="Обычный 16 5 3" xfId="551"/>
    <cellStyle name="Обычный 16 5 3 2" xfId="721"/>
    <cellStyle name="Обычный 16 5 3 2 2" xfId="6596"/>
    <cellStyle name="Обычный 16 5 3 3" xfId="2467"/>
    <cellStyle name="Обычный 16 5 4" xfId="722"/>
    <cellStyle name="Обычный 16 5 4 2" xfId="1725"/>
    <cellStyle name="Обычный 16 5 4 2 2" xfId="6597"/>
    <cellStyle name="Обычный 16 5 4 3" xfId="2674"/>
    <cellStyle name="Обычный 16 5 5" xfId="723"/>
    <cellStyle name="Обычный 16 5 5 2" xfId="6582"/>
    <cellStyle name="Обычный 16 5 6" xfId="2080"/>
    <cellStyle name="Обычный 16 6" xfId="393"/>
    <cellStyle name="Обычный 16 6 2" xfId="724"/>
    <cellStyle name="Обычный 16 6 2 2" xfId="6598"/>
    <cellStyle name="Обычный 16 6 3" xfId="2355"/>
    <cellStyle name="Обычный 16 7" xfId="725"/>
    <cellStyle name="Обычный 16 7 2" xfId="1726"/>
    <cellStyle name="Обычный 16 7 2 2" xfId="6599"/>
    <cellStyle name="Обычный 16 7 3" xfId="2675"/>
    <cellStyle name="Обычный 16 8" xfId="726"/>
    <cellStyle name="Обычный 16 8 2" xfId="6563"/>
    <cellStyle name="Обычный 16 9" xfId="2074"/>
    <cellStyle name="Обычный 17" xfId="23"/>
    <cellStyle name="Обычный 17 2" xfId="276"/>
    <cellStyle name="Обычный 17 2 2" xfId="553"/>
    <cellStyle name="Обычный 17 2 2 2" xfId="727"/>
    <cellStyle name="Обычный 17 2 2 2 2" xfId="6601"/>
    <cellStyle name="Обычный 17 2 2 3" xfId="2469"/>
    <cellStyle name="Обычный 17 2 3" xfId="728"/>
    <cellStyle name="Обычный 17 2 3 2" xfId="1727"/>
    <cellStyle name="Обычный 17 2 3 2 2" xfId="6602"/>
    <cellStyle name="Обычный 17 2 3 3" xfId="2676"/>
    <cellStyle name="Обычный 17 2 4" xfId="729"/>
    <cellStyle name="Обычный 17 2 4 2" xfId="6600"/>
    <cellStyle name="Обычный 17 2 5" xfId="2087"/>
    <cellStyle name="Обычный 17 3" xfId="397"/>
    <cellStyle name="Обычный 17 3 2" xfId="730"/>
    <cellStyle name="Обычный 17 3 2 2" xfId="3050"/>
    <cellStyle name="Обычный 17 3 3" xfId="2356"/>
    <cellStyle name="Обычный 17 4" xfId="731"/>
    <cellStyle name="Обычный 17 4 2" xfId="1728"/>
    <cellStyle name="Обычный 17 4 2 2" xfId="3051"/>
    <cellStyle name="Обычный 17 4 3" xfId="2677"/>
    <cellStyle name="Обычный 17 5" xfId="732"/>
    <cellStyle name="Обычный 17 5 2" xfId="3053"/>
    <cellStyle name="Обычный 17 5 3" xfId="3054"/>
    <cellStyle name="Обычный 17 5 4" xfId="3052"/>
    <cellStyle name="Обычный 17 6" xfId="3055"/>
    <cellStyle name="Обычный 17 6 2" xfId="3056"/>
    <cellStyle name="Обычный 17 7" xfId="3057"/>
    <cellStyle name="Обычный 17 8" xfId="2086"/>
    <cellStyle name="Обычный 18" xfId="261"/>
    <cellStyle name="Обычный 18 2" xfId="277"/>
    <cellStyle name="Обычный 18 2 2" xfId="278"/>
    <cellStyle name="Обычный 18 2 2 2" xfId="733"/>
    <cellStyle name="Обычный 18 2 2 2 2" xfId="1700"/>
    <cellStyle name="Обычный 18 2 2 3" xfId="1729"/>
    <cellStyle name="Обычный 18 2 2 3 2" xfId="2678"/>
    <cellStyle name="Обычный 18 2 3" xfId="554"/>
    <cellStyle name="Обычный 18 2 3 2" xfId="734"/>
    <cellStyle name="Обычный 18 2 3 2 2" xfId="735"/>
    <cellStyle name="Обычный 18 2 3 2 2 2" xfId="736"/>
    <cellStyle name="Обычный 18 2 3 2 2 2 2" xfId="737"/>
    <cellStyle name="Обычный 18 2 3 2 2 2 2 2" xfId="1731"/>
    <cellStyle name="Обычный 18 2 3 2 2 2 2 2 2" xfId="6609"/>
    <cellStyle name="Обычный 18 2 3 2 2 2 2 3" xfId="2680"/>
    <cellStyle name="Обычный 18 2 3 2 2 2 3" xfId="1605"/>
    <cellStyle name="Обычный 18 2 3 2 2 2 3 2" xfId="6608"/>
    <cellStyle name="Обычный 18 2 3 2 2 2 4" xfId="1611"/>
    <cellStyle name="Обычный 18 2 3 2 2 2 4 2" xfId="1685"/>
    <cellStyle name="Обычный 18 2 3 2 2 2 4 5" xfId="1691"/>
    <cellStyle name="Обычный 18 2 3 2 2 2 5" xfId="1623"/>
    <cellStyle name="Обычный 18 2 3 2 2 2 5 2" xfId="1624"/>
    <cellStyle name="Обычный 18 2 3 2 2 2 5 2 2" xfId="1625"/>
    <cellStyle name="Обычный 18 2 3 2 2 2 5 2 2 2" xfId="1626"/>
    <cellStyle name="Обычный 18 2 3 2 2 2 5 2 2 2 3 2 2 2 8" xfId="1692"/>
    <cellStyle name="Обычный 18 2 3 2 2 2 6" xfId="1627"/>
    <cellStyle name="Обычный 18 2 3 2 2 3" xfId="738"/>
    <cellStyle name="Обычный 18 2 3 2 2 3 2" xfId="1732"/>
    <cellStyle name="Обычный 18 2 3 2 2 3 2 2" xfId="6610"/>
    <cellStyle name="Обычный 18 2 3 2 2 3 3" xfId="2681"/>
    <cellStyle name="Обычный 18 2 3 2 2 4" xfId="1730"/>
    <cellStyle name="Обычный 18 2 3 2 2 4 2" xfId="6607"/>
    <cellStyle name="Обычный 18 2 3 2 2 5" xfId="2679"/>
    <cellStyle name="Обычный 18 2 3 2 3" xfId="739"/>
    <cellStyle name="Обычный 18 2 3 2 3 2" xfId="1733"/>
    <cellStyle name="Обычный 18 2 3 2 3 2 2" xfId="6611"/>
    <cellStyle name="Обычный 18 2 3 2 3 3" xfId="2682"/>
    <cellStyle name="Обычный 18 2 3 2 4" xfId="740"/>
    <cellStyle name="Обычный 18 2 3 2 4 2" xfId="6606"/>
    <cellStyle name="Обычный 18 2 3 2 5" xfId="2091"/>
    <cellStyle name="Обычный 18 2 3 3" xfId="741"/>
    <cellStyle name="Обычный 18 2 3 3 2" xfId="1734"/>
    <cellStyle name="Обычный 18 2 3 3 2 2" xfId="6612"/>
    <cellStyle name="Обычный 18 2 3 3 3" xfId="2683"/>
    <cellStyle name="Обычный 18 2 3 4" xfId="742"/>
    <cellStyle name="Обычный 18 2 3 4 2" xfId="6605"/>
    <cellStyle name="Обычный 18 2 3 5" xfId="2090"/>
    <cellStyle name="Обычный 18 2 4" xfId="743"/>
    <cellStyle name="Обычный 18 2 4 2" xfId="744"/>
    <cellStyle name="Обычный 18 2 4 2 2" xfId="6613"/>
    <cellStyle name="Обычный 18 2 4 3" xfId="2471"/>
    <cellStyle name="Обычный 18 2 5" xfId="745"/>
    <cellStyle name="Обычный 18 2 5 2" xfId="1735"/>
    <cellStyle name="Обычный 18 2 5 2 2" xfId="6614"/>
    <cellStyle name="Обычный 18 2 5 3" xfId="2684"/>
    <cellStyle name="Обычный 18 2 6" xfId="746"/>
    <cellStyle name="Обычный 18 2 6 2" xfId="6604"/>
    <cellStyle name="Обычный 18 2 7" xfId="2089"/>
    <cellStyle name="Обычный 18 3" xfId="279"/>
    <cellStyle name="Обычный 18 3 2" xfId="555"/>
    <cellStyle name="Обычный 18 3 2 2" xfId="747"/>
    <cellStyle name="Обычный 18 3 2 2 2" xfId="6616"/>
    <cellStyle name="Обычный 18 3 2 3" xfId="2472"/>
    <cellStyle name="Обычный 18 3 3" xfId="748"/>
    <cellStyle name="Обычный 18 3 3 2" xfId="1736"/>
    <cellStyle name="Обычный 18 3 3 2 2" xfId="6617"/>
    <cellStyle name="Обычный 18 3 3 3" xfId="2685"/>
    <cellStyle name="Обычный 18 3 4" xfId="749"/>
    <cellStyle name="Обычный 18 3 4 2" xfId="6615"/>
    <cellStyle name="Обычный 18 3 5" xfId="2092"/>
    <cellStyle name="Обычный 18 4" xfId="280"/>
    <cellStyle name="Обычный 18 4 2" xfId="556"/>
    <cellStyle name="Обычный 18 4 2 2" xfId="750"/>
    <cellStyle name="Обычный 18 4 2 2 2" xfId="751"/>
    <cellStyle name="Обычный 18 4 2 2 2 2" xfId="1737"/>
    <cellStyle name="Обычный 18 4 2 2 2 2 2" xfId="6621"/>
    <cellStyle name="Обычный 18 4 2 2 2 3" xfId="2686"/>
    <cellStyle name="Обычный 18 4 2 2 3" xfId="752"/>
    <cellStyle name="Обычный 18 4 2 2 3 2" xfId="1738"/>
    <cellStyle name="Обычный 18 4 2 2 3 2 2" xfId="6622"/>
    <cellStyle name="Обычный 18 4 2 2 3 3" xfId="2687"/>
    <cellStyle name="Обычный 18 4 2 2 4" xfId="753"/>
    <cellStyle name="Обычный 18 4 2 2 4 2" xfId="6620"/>
    <cellStyle name="Обычный 18 4 2 2 5" xfId="2095"/>
    <cellStyle name="Обычный 18 4 2 3" xfId="754"/>
    <cellStyle name="Обычный 18 4 2 3 2" xfId="1739"/>
    <cellStyle name="Обычный 18 4 2 3 2 2" xfId="6623"/>
    <cellStyle name="Обычный 18 4 2 3 3" xfId="2688"/>
    <cellStyle name="Обычный 18 4 2 4" xfId="755"/>
    <cellStyle name="Обычный 18 4 2 4 2" xfId="6619"/>
    <cellStyle name="Обычный 18 4 2 5" xfId="2094"/>
    <cellStyle name="Обычный 18 4 3" xfId="756"/>
    <cellStyle name="Обычный 18 4 3 2" xfId="757"/>
    <cellStyle name="Обычный 18 4 3 2 2" xfId="6624"/>
    <cellStyle name="Обычный 18 4 3 3" xfId="2473"/>
    <cellStyle name="Обычный 18 4 4" xfId="758"/>
    <cellStyle name="Обычный 18 4 4 2" xfId="1740"/>
    <cellStyle name="Обычный 18 4 4 2 2" xfId="6625"/>
    <cellStyle name="Обычный 18 4 4 3" xfId="2689"/>
    <cellStyle name="Обычный 18 4 5" xfId="759"/>
    <cellStyle name="Обычный 18 4 5 2" xfId="6618"/>
    <cellStyle name="Обычный 18 4 6" xfId="2093"/>
    <cellStyle name="Обычный 18 5" xfId="541"/>
    <cellStyle name="Обычный 18 5 2" xfId="760"/>
    <cellStyle name="Обычный 18 5 2 2" xfId="6626"/>
    <cellStyle name="Обычный 18 5 3" xfId="2470"/>
    <cellStyle name="Обычный 18 6" xfId="761"/>
    <cellStyle name="Обычный 18 6 2" xfId="1741"/>
    <cellStyle name="Обычный 18 6 2 2" xfId="6627"/>
    <cellStyle name="Обычный 18 6 3" xfId="2690"/>
    <cellStyle name="Обычный 18 7" xfId="762"/>
    <cellStyle name="Обычный 18 7 2" xfId="6603"/>
    <cellStyle name="Обычный 18 8" xfId="2088"/>
    <cellStyle name="Обычный 19" xfId="2"/>
    <cellStyle name="Обычный 19 2" xfId="1690"/>
    <cellStyle name="Обычный 19 2 2" xfId="6539"/>
    <cellStyle name="Обычный 19 3" xfId="1742"/>
    <cellStyle name="Обычный 19 4" xfId="1694"/>
    <cellStyle name="Обычный 2" xfId="1"/>
    <cellStyle name="Обычный 2 10" xfId="25"/>
    <cellStyle name="Обычный 2 10 10" xfId="3058"/>
    <cellStyle name="Обычный 2 10 10 2" xfId="3059"/>
    <cellStyle name="Обычный 2 10 10 2 2" xfId="3060"/>
    <cellStyle name="Обычный 2 10 10 2 2 2" xfId="3061"/>
    <cellStyle name="Обычный 2 10 10 2 2 3" xfId="3062"/>
    <cellStyle name="Обычный 2 10 10 2 2 3 2" xfId="3063"/>
    <cellStyle name="Обычный 2 10 10 2 2 4" xfId="3064"/>
    <cellStyle name="Обычный 2 10 10 2 3" xfId="3065"/>
    <cellStyle name="Обычный 2 10 10 2 4" xfId="3066"/>
    <cellStyle name="Обычный 2 10 10 2 4 2" xfId="3067"/>
    <cellStyle name="Обычный 2 10 10 2 5" xfId="3068"/>
    <cellStyle name="Обычный 2 10 10 3" xfId="3069"/>
    <cellStyle name="Обычный 2 10 10 3 2" xfId="3070"/>
    <cellStyle name="Обычный 2 10 10 4" xfId="3071"/>
    <cellStyle name="Обычный 2 10 10 4 2" xfId="3072"/>
    <cellStyle name="Обычный 2 10 10 5" xfId="3073"/>
    <cellStyle name="Обычный 2 10 10 5 2" xfId="3074"/>
    <cellStyle name="Обычный 2 10 10 5 2 2" xfId="3075"/>
    <cellStyle name="Обычный 2 10 10 6" xfId="3076"/>
    <cellStyle name="Обычный 2 10 11" xfId="3077"/>
    <cellStyle name="Обычный 2 10 11 2" xfId="3078"/>
    <cellStyle name="Обычный 2 10 11 2 2" xfId="3079"/>
    <cellStyle name="Обычный 2 10 11 2 2 2" xfId="3080"/>
    <cellStyle name="Обычный 2 10 11 2 3" xfId="3081"/>
    <cellStyle name="Обычный 2 10 11 3" xfId="3082"/>
    <cellStyle name="Обычный 2 10 11 3 2" xfId="3083"/>
    <cellStyle name="Обычный 2 10 11 3 2 2" xfId="3084"/>
    <cellStyle name="Обычный 2 10 11 3 2 2 2" xfId="3085"/>
    <cellStyle name="Обычный 2 10 11 3 2 3" xfId="3086"/>
    <cellStyle name="Обычный 2 10 11 3 2 4" xfId="3087"/>
    <cellStyle name="Обычный 2 10 11 3 3" xfId="3088"/>
    <cellStyle name="Обычный 2 10 11 4" xfId="3089"/>
    <cellStyle name="Обычный 2 10 11 4 2" xfId="3090"/>
    <cellStyle name="Обычный 2 10 11 5" xfId="3091"/>
    <cellStyle name="Обычный 2 10 11 5 2" xfId="3092"/>
    <cellStyle name="Обычный 2 10 11 6" xfId="3093"/>
    <cellStyle name="Обычный 2 10 11 6 2" xfId="3094"/>
    <cellStyle name="Обычный 2 10 11 7" xfId="3095"/>
    <cellStyle name="Обычный 2 10 12" xfId="3096"/>
    <cellStyle name="Обычный 2 10 12 2" xfId="3097"/>
    <cellStyle name="Обычный 2 10 12 2 2" xfId="3098"/>
    <cellStyle name="Обычный 2 10 12 3" xfId="3099"/>
    <cellStyle name="Обычный 2 10 12 3 2" xfId="3100"/>
    <cellStyle name="Обычный 2 10 12 4" xfId="3101"/>
    <cellStyle name="Обычный 2 10 12 4 2" xfId="3102"/>
    <cellStyle name="Обычный 2 10 12 4 3" xfId="3103"/>
    <cellStyle name="Обычный 2 10 12 4 3 2" xfId="3104"/>
    <cellStyle name="Обычный 2 10 12 5" xfId="3105"/>
    <cellStyle name="Обычный 2 10 12 5 2" xfId="3106"/>
    <cellStyle name="Обычный 2 10 12 6" xfId="3107"/>
    <cellStyle name="Обычный 2 10 12 6 2" xfId="3108"/>
    <cellStyle name="Обычный 2 10 12 7" xfId="3109"/>
    <cellStyle name="Обычный 2 10 13" xfId="3110"/>
    <cellStyle name="Обычный 2 10 13 2" xfId="3111"/>
    <cellStyle name="Обычный 2 10 13 2 2" xfId="3112"/>
    <cellStyle name="Обычный 2 10 13 3" xfId="3113"/>
    <cellStyle name="Обычный 2 10 14" xfId="3114"/>
    <cellStyle name="Обычный 2 10 14 2" xfId="3115"/>
    <cellStyle name="Обычный 2 10 14 2 2" xfId="3116"/>
    <cellStyle name="Обычный 2 10 14 3" xfId="3117"/>
    <cellStyle name="Обычный 2 10 14 3 2" xfId="3118"/>
    <cellStyle name="Обычный 2 10 14 4" xfId="3119"/>
    <cellStyle name="Обычный 2 10 14 4 2" xfId="3120"/>
    <cellStyle name="Обычный 2 10 14 5" xfId="3121"/>
    <cellStyle name="Обычный 2 10 15" xfId="3122"/>
    <cellStyle name="Обычный 2 10 15 2" xfId="3123"/>
    <cellStyle name="Обычный 2 10 15 2 2" xfId="3124"/>
    <cellStyle name="Обычный 2 10 15 2 2 2" xfId="3125"/>
    <cellStyle name="Обычный 2 10 15 2 2 3" xfId="3126"/>
    <cellStyle name="Обычный 2 10 15 2 3" xfId="3127"/>
    <cellStyle name="Обычный 2 10 15 3" xfId="3128"/>
    <cellStyle name="Обычный 2 10 16" xfId="3129"/>
    <cellStyle name="Обычный 2 10 16 2" xfId="3130"/>
    <cellStyle name="Обычный 2 10 16 2 2" xfId="3131"/>
    <cellStyle name="Обычный 2 10 16 3" xfId="3132"/>
    <cellStyle name="Обычный 2 10 17" xfId="3133"/>
    <cellStyle name="Обычный 2 10 17 2" xfId="3134"/>
    <cellStyle name="Обычный 2 10 17 2 2" xfId="3135"/>
    <cellStyle name="Обычный 2 10 17 2 2 2" xfId="3136"/>
    <cellStyle name="Обычный 2 10 17 2 2 3" xfId="3137"/>
    <cellStyle name="Обычный 2 10 17 2 2 4" xfId="3138"/>
    <cellStyle name="Обычный 2 10 17 2 3" xfId="3139"/>
    <cellStyle name="Обычный 2 10 17 3" xfId="3140"/>
    <cellStyle name="Обычный 2 10 18" xfId="3141"/>
    <cellStyle name="Обычный 2 10 18 2" xfId="3142"/>
    <cellStyle name="Обычный 2 10 19" xfId="3143"/>
    <cellStyle name="Обычный 2 10 19 2" xfId="3144"/>
    <cellStyle name="Обычный 2 10 2" xfId="26"/>
    <cellStyle name="Обычный 2 10 2 2" xfId="27"/>
    <cellStyle name="Обычный 2 10 2 2 10" xfId="3145"/>
    <cellStyle name="Обычный 2 10 2 2 10 2" xfId="3146"/>
    <cellStyle name="Обычный 2 10 2 2 11" xfId="3147"/>
    <cellStyle name="Обычный 2 10 2 2 11 2" xfId="3148"/>
    <cellStyle name="Обычный 2 10 2 2 11 2 2" xfId="3149"/>
    <cellStyle name="Обычный 2 10 2 2 11 2 2 2" xfId="3150"/>
    <cellStyle name="Обычный 2 10 2 2 11 2 2 3" xfId="3151"/>
    <cellStyle name="Обычный 2 10 2 2 11 2 3" xfId="3152"/>
    <cellStyle name="Обычный 2 10 2 2 11 3" xfId="3153"/>
    <cellStyle name="Обычный 2 10 2 2 11 3 2" xfId="3154"/>
    <cellStyle name="Обычный 2 10 2 2 11 4" xfId="3155"/>
    <cellStyle name="Обычный 2 10 2 2 11 4 2" xfId="3156"/>
    <cellStyle name="Обычный 2 10 2 2 11 4 3" xfId="3157"/>
    <cellStyle name="Обычный 2 10 2 2 11 5" xfId="3158"/>
    <cellStyle name="Обычный 2 10 2 2 11 6" xfId="3159"/>
    <cellStyle name="Обычный 2 10 2 2 11 7" xfId="3160"/>
    <cellStyle name="Обычный 2 10 2 2 11 8" xfId="3161"/>
    <cellStyle name="Обычный 2 10 2 2 12" xfId="3162"/>
    <cellStyle name="Обычный 2 10 2 2 12 2" xfId="3163"/>
    <cellStyle name="Обычный 2 10 2 2 12 3" xfId="3164"/>
    <cellStyle name="Обычный 2 10 2 2 13" xfId="3165"/>
    <cellStyle name="Обычный 2 10 2 2 13 2" xfId="3166"/>
    <cellStyle name="Обычный 2 10 2 2 14" xfId="3167"/>
    <cellStyle name="Обычный 2 10 2 2 14 2" xfId="3168"/>
    <cellStyle name="Обычный 2 10 2 2 15" xfId="3169"/>
    <cellStyle name="Обычный 2 10 2 2 16" xfId="2097"/>
    <cellStyle name="Обычный 2 10 2 2 2" xfId="281"/>
    <cellStyle name="Обычный 2 10 2 2 2 10" xfId="3170"/>
    <cellStyle name="Обычный 2 10 2 2 2 11" xfId="3171"/>
    <cellStyle name="Обычный 2 10 2 2 2 11 2" xfId="3172"/>
    <cellStyle name="Обычный 2 10 2 2 2 12" xfId="3173"/>
    <cellStyle name="Обычный 2 10 2 2 2 13" xfId="3174"/>
    <cellStyle name="Обычный 2 10 2 2 2 14" xfId="2098"/>
    <cellStyle name="Обычный 2 10 2 2 2 2" xfId="557"/>
    <cellStyle name="Обычный 2 10 2 2 2 2 2" xfId="763"/>
    <cellStyle name="Обычный 2 10 2 2 2 2 2 2" xfId="3176"/>
    <cellStyle name="Обычный 2 10 2 2 2 2 2 2 2" xfId="3177"/>
    <cellStyle name="Обычный 2 10 2 2 2 2 2 2 2 2" xfId="3178"/>
    <cellStyle name="Обычный 2 10 2 2 2 2 2 3" xfId="3179"/>
    <cellStyle name="Обычный 2 10 2 2 2 2 2 4" xfId="3175"/>
    <cellStyle name="Обычный 2 10 2 2 2 2 3" xfId="3180"/>
    <cellStyle name="Обычный 2 10 2 2 2 2 3 2" xfId="3181"/>
    <cellStyle name="Обычный 2 10 2 2 2 2 4" xfId="3182"/>
    <cellStyle name="Обычный 2 10 2 2 2 2 4 2" xfId="3183"/>
    <cellStyle name="Обычный 2 10 2 2 2 2 4 2 2" xfId="3184"/>
    <cellStyle name="Обычный 2 10 2 2 2 2 5" xfId="3185"/>
    <cellStyle name="Обычный 2 10 2 2 2 2 6" xfId="2474"/>
    <cellStyle name="Обычный 2 10 2 2 2 3" xfId="764"/>
    <cellStyle name="Обычный 2 10 2 2 2 3 2" xfId="1743"/>
    <cellStyle name="Обычный 2 10 2 2 2 3 2 2" xfId="3186"/>
    <cellStyle name="Обычный 2 10 2 2 2 3 3" xfId="2691"/>
    <cellStyle name="Обычный 2 10 2 2 2 4" xfId="765"/>
    <cellStyle name="Обычный 2 10 2 2 2 4 2" xfId="3188"/>
    <cellStyle name="Обычный 2 10 2 2 2 4 2 2" xfId="3189"/>
    <cellStyle name="Обычный 2 10 2 2 2 4 2 3" xfId="3190"/>
    <cellStyle name="Обычный 2 10 2 2 2 4 2 3 2" xfId="3191"/>
    <cellStyle name="Обычный 2 10 2 2 2 4 2 3 3" xfId="3192"/>
    <cellStyle name="Обычный 2 10 2 2 2 4 2 3 4" xfId="3193"/>
    <cellStyle name="Обычный 2 10 2 2 2 4 2 4" xfId="3194"/>
    <cellStyle name="Обычный 2 10 2 2 2 4 2 5" xfId="3195"/>
    <cellStyle name="Обычный 2 10 2 2 2 4 2 6" xfId="3196"/>
    <cellStyle name="Обычный 2 10 2 2 2 4 3" xfId="3197"/>
    <cellStyle name="Обычный 2 10 2 2 2 4 4" xfId="3187"/>
    <cellStyle name="Обычный 2 10 2 2 2 5" xfId="3198"/>
    <cellStyle name="Обычный 2 10 2 2 2 5 2" xfId="3199"/>
    <cellStyle name="Обычный 2 10 2 2 2 6" xfId="3200"/>
    <cellStyle name="Обычный 2 10 2 2 2 6 2" xfId="3201"/>
    <cellStyle name="Обычный 2 10 2 2 2 7" xfId="3202"/>
    <cellStyle name="Обычный 2 10 2 2 2 7 2" xfId="3203"/>
    <cellStyle name="Обычный 2 10 2 2 2 7 3" xfId="3204"/>
    <cellStyle name="Обычный 2 10 2 2 2 7 3 2" xfId="3205"/>
    <cellStyle name="Обычный 2 10 2 2 2 7 3 3" xfId="3206"/>
    <cellStyle name="Обычный 2 10 2 2 2 7 4" xfId="3207"/>
    <cellStyle name="Обычный 2 10 2 2 2 7 5" xfId="3208"/>
    <cellStyle name="Обычный 2 10 2 2 2 7 6" xfId="3209"/>
    <cellStyle name="Обычный 2 10 2 2 2 8" xfId="3210"/>
    <cellStyle name="Обычный 2 10 2 2 2 8 2" xfId="3211"/>
    <cellStyle name="Обычный 2 10 2 2 2 9" xfId="3212"/>
    <cellStyle name="Обычный 2 10 2 2 2 9 2" xfId="3213"/>
    <cellStyle name="Обычный 2 10 2 2 3" xfId="399"/>
    <cellStyle name="Обычный 2 10 2 2 3 10" xfId="3214"/>
    <cellStyle name="Обычный 2 10 2 2 3 10 2" xfId="3215"/>
    <cellStyle name="Обычный 2 10 2 2 3 11" xfId="3216"/>
    <cellStyle name="Обычный 2 10 2 2 3 12" xfId="3217"/>
    <cellStyle name="Обычный 2 10 2 2 3 13" xfId="3218"/>
    <cellStyle name="Обычный 2 10 2 2 3 14" xfId="2358"/>
    <cellStyle name="Обычный 2 10 2 2 3 2" xfId="766"/>
    <cellStyle name="Обычный 2 10 2 2 3 2 2" xfId="3220"/>
    <cellStyle name="Обычный 2 10 2 2 3 2 2 2" xfId="3221"/>
    <cellStyle name="Обычный 2 10 2 2 3 2 2 2 2" xfId="3222"/>
    <cellStyle name="Обычный 2 10 2 2 3 2 2 2 3" xfId="3223"/>
    <cellStyle name="Обычный 2 10 2 2 3 2 2 3" xfId="3224"/>
    <cellStyle name="Обычный 2 10 2 2 3 2 2 3 2" xfId="3225"/>
    <cellStyle name="Обычный 2 10 2 2 3 2 2 4" xfId="3226"/>
    <cellStyle name="Обычный 2 10 2 2 3 2 3" xfId="3227"/>
    <cellStyle name="Обычный 2 10 2 2 3 2 3 2" xfId="3228"/>
    <cellStyle name="Обычный 2 10 2 2 3 2 3 2 2" xfId="3229"/>
    <cellStyle name="Обычный 2 10 2 2 3 2 3 2 3" xfId="3230"/>
    <cellStyle name="Обычный 2 10 2 2 3 2 3 3" xfId="3231"/>
    <cellStyle name="Обычный 2 10 2 2 3 2 4" xfId="3232"/>
    <cellStyle name="Обычный 2 10 2 2 3 2 4 2" xfId="3233"/>
    <cellStyle name="Обычный 2 10 2 2 3 2 5" xfId="3234"/>
    <cellStyle name="Обычный 2 10 2 2 3 2 6" xfId="3219"/>
    <cellStyle name="Обычный 2 10 2 2 3 3" xfId="3235"/>
    <cellStyle name="Обычный 2 10 2 2 3 3 2" xfId="3236"/>
    <cellStyle name="Обычный 2 10 2 2 3 4" xfId="3237"/>
    <cellStyle name="Обычный 2 10 2 2 3 4 2" xfId="3238"/>
    <cellStyle name="Обычный 2 10 2 2 3 4 2 2" xfId="3239"/>
    <cellStyle name="Обычный 2 10 2 2 3 4 3" xfId="3240"/>
    <cellStyle name="Обычный 2 10 2 2 3 5" xfId="3241"/>
    <cellStyle name="Обычный 2 10 2 2 3 5 2" xfId="3242"/>
    <cellStyle name="Обычный 2 10 2 2 3 6" xfId="3243"/>
    <cellStyle name="Обычный 2 10 2 2 3 6 2" xfId="3244"/>
    <cellStyle name="Обычный 2 10 2 2 3 6 3" xfId="3245"/>
    <cellStyle name="Обычный 2 10 2 2 3 7" xfId="3246"/>
    <cellStyle name="Обычный 2 10 2 2 3 7 2" xfId="3247"/>
    <cellStyle name="Обычный 2 10 2 2 3 7 2 2" xfId="3248"/>
    <cellStyle name="Обычный 2 10 2 2 3 7 3" xfId="3249"/>
    <cellStyle name="Обычный 2 10 2 2 3 7 3 2" xfId="3250"/>
    <cellStyle name="Обычный 2 10 2 2 3 7 4" xfId="3251"/>
    <cellStyle name="Обычный 2 10 2 2 3 7 4 2" xfId="3252"/>
    <cellStyle name="Обычный 2 10 2 2 3 7 4 3" xfId="3253"/>
    <cellStyle name="Обычный 2 10 2 2 3 7 5" xfId="3254"/>
    <cellStyle name="Обычный 2 10 2 2 3 7 5 2" xfId="3255"/>
    <cellStyle name="Обычный 2 10 2 2 3 7 5 3" xfId="3256"/>
    <cellStyle name="Обычный 2 10 2 2 3 7 6" xfId="3257"/>
    <cellStyle name="Обычный 2 10 2 2 3 8" xfId="3258"/>
    <cellStyle name="Обычный 2 10 2 2 3 8 2" xfId="3259"/>
    <cellStyle name="Обычный 2 10 2 2 3 9" xfId="3260"/>
    <cellStyle name="Обычный 2 10 2 2 3 9 2" xfId="3261"/>
    <cellStyle name="Обычный 2 10 2 2 4" xfId="767"/>
    <cellStyle name="Обычный 2 10 2 2 4 2" xfId="1744"/>
    <cellStyle name="Обычный 2 10 2 2 4 2 2" xfId="3263"/>
    <cellStyle name="Обычный 2 10 2 2 4 2 2 2" xfId="3264"/>
    <cellStyle name="Обычный 2 10 2 2 4 2 3" xfId="3265"/>
    <cellStyle name="Обычный 2 10 2 2 4 2 4" xfId="3262"/>
    <cellStyle name="Обычный 2 10 2 2 4 3" xfId="3266"/>
    <cellStyle name="Обычный 2 10 2 2 4 3 2" xfId="3267"/>
    <cellStyle name="Обычный 2 10 2 2 4 4" xfId="3268"/>
    <cellStyle name="Обычный 2 10 2 2 4 4 2" xfId="3269"/>
    <cellStyle name="Обычный 2 10 2 2 4 5" xfId="3270"/>
    <cellStyle name="Обычный 2 10 2 2 4 5 2" xfId="3271"/>
    <cellStyle name="Обычный 2 10 2 2 4 6" xfId="3272"/>
    <cellStyle name="Обычный 2 10 2 2 4 7" xfId="2692"/>
    <cellStyle name="Обычный 2 10 2 2 5" xfId="768"/>
    <cellStyle name="Обычный 2 10 2 2 5 2" xfId="3274"/>
    <cellStyle name="Обычный 2 10 2 2 5 2 2" xfId="3275"/>
    <cellStyle name="Обычный 2 10 2 2 5 3" xfId="3276"/>
    <cellStyle name="Обычный 2 10 2 2 5 3 2" xfId="3277"/>
    <cellStyle name="Обычный 2 10 2 2 5 4" xfId="3278"/>
    <cellStyle name="Обычный 2 10 2 2 5 5" xfId="3273"/>
    <cellStyle name="Обычный 2 10 2 2 6" xfId="3279"/>
    <cellStyle name="Обычный 2 10 2 2 6 2" xfId="3280"/>
    <cellStyle name="Обычный 2 10 2 2 6 2 2" xfId="3281"/>
    <cellStyle name="Обычный 2 10 2 2 6 2 2 2" xfId="3282"/>
    <cellStyle name="Обычный 2 10 2 2 6 2 2 3" xfId="3283"/>
    <cellStyle name="Обычный 2 10 2 2 6 2 3" xfId="3284"/>
    <cellStyle name="Обычный 2 10 2 2 6 2 4" xfId="3285"/>
    <cellStyle name="Обычный 2 10 2 2 6 2 5" xfId="3286"/>
    <cellStyle name="Обычный 2 10 2 2 6 3" xfId="3287"/>
    <cellStyle name="Обычный 2 10 2 2 6 3 2" xfId="3288"/>
    <cellStyle name="Обычный 2 10 2 2 6 4" xfId="3289"/>
    <cellStyle name="Обычный 2 10 2 2 7" xfId="3290"/>
    <cellStyle name="Обычный 2 10 2 2 7 2" xfId="3291"/>
    <cellStyle name="Обычный 2 10 2 2 7 2 2" xfId="3292"/>
    <cellStyle name="Обычный 2 10 2 2 7 2 2 2" xfId="3293"/>
    <cellStyle name="Обычный 2 10 2 2 7 2 2 2 2" xfId="3294"/>
    <cellStyle name="Обычный 2 10 2 2 7 2 2 2 3" xfId="3295"/>
    <cellStyle name="Обычный 2 10 2 2 7 2 2 3" xfId="3296"/>
    <cellStyle name="Обычный 2 10 2 2 7 2 3" xfId="3297"/>
    <cellStyle name="Обычный 2 10 2 2 7 2 3 2" xfId="3298"/>
    <cellStyle name="Обычный 2 10 2 2 7 2 3 3" xfId="3299"/>
    <cellStyle name="Обычный 2 10 2 2 7 2 4" xfId="3300"/>
    <cellStyle name="Обычный 2 10 2 2 7 2 4 2" xfId="3301"/>
    <cellStyle name="Обычный 2 10 2 2 7 2 5" xfId="3302"/>
    <cellStyle name="Обычный 2 10 2 2 7 2 6" xfId="3303"/>
    <cellStyle name="Обычный 2 10 2 2 7 3" xfId="3304"/>
    <cellStyle name="Обычный 2 10 2 2 7 3 2" xfId="3305"/>
    <cellStyle name="Обычный 2 10 2 2 7 4" xfId="3306"/>
    <cellStyle name="Обычный 2 10 2 2 8" xfId="3307"/>
    <cellStyle name="Обычный 2 10 2 2 8 2" xfId="3308"/>
    <cellStyle name="Обычный 2 10 2 2 9" xfId="3309"/>
    <cellStyle name="Обычный 2 10 2 2 9 2" xfId="3310"/>
    <cellStyle name="Обычный 2 10 2 2 9 2 2" xfId="3311"/>
    <cellStyle name="Обычный 2 10 2 2 9 2 2 2" xfId="3312"/>
    <cellStyle name="Обычный 2 10 2 2 9 2 3" xfId="3313"/>
    <cellStyle name="Обычный 2 10 2 2 9 3" xfId="3314"/>
    <cellStyle name="Обычный 2 10 2 3" xfId="282"/>
    <cellStyle name="Обычный 2 10 2 3 2" xfId="558"/>
    <cellStyle name="Обычный 2 10 2 3 2 2" xfId="769"/>
    <cellStyle name="Обычный 2 10 2 3 2 2 2" xfId="3316"/>
    <cellStyle name="Обычный 2 10 2 3 2 2 3" xfId="3315"/>
    <cellStyle name="Обычный 2 10 2 3 2 3" xfId="3317"/>
    <cellStyle name="Обычный 2 10 2 3 2 4" xfId="2475"/>
    <cellStyle name="Обычный 2 10 2 3 3" xfId="770"/>
    <cellStyle name="Обычный 2 10 2 3 3 2" xfId="1745"/>
    <cellStyle name="Обычный 2 10 2 3 3 2 2" xfId="6629"/>
    <cellStyle name="Обычный 2 10 2 3 3 3" xfId="2693"/>
    <cellStyle name="Обычный 2 10 2 3 4" xfId="771"/>
    <cellStyle name="Обычный 2 10 2 3 4 2" xfId="6628"/>
    <cellStyle name="Обычный 2 10 2 3 5" xfId="2099"/>
    <cellStyle name="Обычный 2 10 2 4" xfId="398"/>
    <cellStyle name="Обычный 2 10 2 4 2" xfId="772"/>
    <cellStyle name="Обычный 2 10 2 4 2 2" xfId="3319"/>
    <cellStyle name="Обычный 2 10 2 4 2 3" xfId="3318"/>
    <cellStyle name="Обычный 2 10 2 4 3" xfId="3320"/>
    <cellStyle name="Обычный 2 10 2 4 4" xfId="2357"/>
    <cellStyle name="Обычный 2 10 2 5" xfId="773"/>
    <cellStyle name="Обычный 2 10 2 5 2" xfId="1746"/>
    <cellStyle name="Обычный 2 10 2 5 2 2" xfId="3322"/>
    <cellStyle name="Обычный 2 10 2 5 2 2 2" xfId="3323"/>
    <cellStyle name="Обычный 2 10 2 5 2 2 3" xfId="3324"/>
    <cellStyle name="Обычный 2 10 2 5 2 3" xfId="3325"/>
    <cellStyle name="Обычный 2 10 2 5 2 4" xfId="3321"/>
    <cellStyle name="Обычный 2 10 2 5 3" xfId="3326"/>
    <cellStyle name="Обычный 2 10 2 5 3 2" xfId="3327"/>
    <cellStyle name="Обычный 2 10 2 5 3 3" xfId="3328"/>
    <cellStyle name="Обычный 2 10 2 5 4" xfId="3329"/>
    <cellStyle name="Обычный 2 10 2 5 5" xfId="2694"/>
    <cellStyle name="Обычный 2 10 2 6" xfId="774"/>
    <cellStyle name="Обычный 2 10 2 6 2" xfId="3330"/>
    <cellStyle name="Обычный 2 10 2 7" xfId="2064"/>
    <cellStyle name="Обычный 2 10 2 7 2" xfId="7195"/>
    <cellStyle name="Обычный 2 10 2 8" xfId="2096"/>
    <cellStyle name="Обычный 2 10 20" xfId="3331"/>
    <cellStyle name="Обычный 2 10 20 2" xfId="3332"/>
    <cellStyle name="Обычный 2 10 21" xfId="3333"/>
    <cellStyle name="Обычный 2 10 3" xfId="28"/>
    <cellStyle name="Обычный 2 10 3 2" xfId="283"/>
    <cellStyle name="Обычный 2 10 3 2 2" xfId="559"/>
    <cellStyle name="Обычный 2 10 3 2 2 2" xfId="775"/>
    <cellStyle name="Обычный 2 10 3 2 2 2 2" xfId="3334"/>
    <cellStyle name="Обычный 2 10 3 2 2 3" xfId="2476"/>
    <cellStyle name="Обычный 2 10 3 2 3" xfId="776"/>
    <cellStyle name="Обычный 2 10 3 2 3 2" xfId="1747"/>
    <cellStyle name="Обычный 2 10 3 2 3 2 2" xfId="6631"/>
    <cellStyle name="Обычный 2 10 3 2 3 3" xfId="2695"/>
    <cellStyle name="Обычный 2 10 3 2 4" xfId="777"/>
    <cellStyle name="Обычный 2 10 3 2 4 2" xfId="6630"/>
    <cellStyle name="Обычный 2 10 3 2 5" xfId="2101"/>
    <cellStyle name="Обычный 2 10 3 3" xfId="400"/>
    <cellStyle name="Обычный 2 10 3 3 2" xfId="778"/>
    <cellStyle name="Обычный 2 10 3 3 2 2" xfId="3336"/>
    <cellStyle name="Обычный 2 10 3 3 2 3" xfId="3335"/>
    <cellStyle name="Обычный 2 10 3 3 3" xfId="3337"/>
    <cellStyle name="Обычный 2 10 3 3 3 2" xfId="3338"/>
    <cellStyle name="Обычный 2 10 3 3 4" xfId="3339"/>
    <cellStyle name="Обычный 2 10 3 3 5" xfId="2359"/>
    <cellStyle name="Обычный 2 10 3 4" xfId="779"/>
    <cellStyle name="Обычный 2 10 3 4 2" xfId="1748"/>
    <cellStyle name="Обычный 2 10 3 4 2 2" xfId="3341"/>
    <cellStyle name="Обычный 2 10 3 4 2 3" xfId="3340"/>
    <cellStyle name="Обычный 2 10 3 4 3" xfId="3342"/>
    <cellStyle name="Обычный 2 10 3 4 3 2" xfId="3343"/>
    <cellStyle name="Обычный 2 10 3 4 4" xfId="3344"/>
    <cellStyle name="Обычный 2 10 3 4 5" xfId="2696"/>
    <cellStyle name="Обычный 2 10 3 5" xfId="780"/>
    <cellStyle name="Обычный 2 10 3 5 2" xfId="3346"/>
    <cellStyle name="Обычный 2 10 3 5 2 2" xfId="3347"/>
    <cellStyle name="Обычный 2 10 3 5 3" xfId="3348"/>
    <cellStyle name="Обычный 2 10 3 5 3 2" xfId="3349"/>
    <cellStyle name="Обычный 2 10 3 5 4" xfId="3350"/>
    <cellStyle name="Обычный 2 10 3 5 5" xfId="3345"/>
    <cellStyle name="Обычный 2 10 3 6" xfId="3351"/>
    <cellStyle name="Обычный 2 10 3 6 2" xfId="3352"/>
    <cellStyle name="Обычный 2 10 3 7" xfId="3353"/>
    <cellStyle name="Обычный 2 10 3 8" xfId="2100"/>
    <cellStyle name="Обычный 2 10 4" xfId="3354"/>
    <cellStyle name="Обычный 2 10 4 10" xfId="3355"/>
    <cellStyle name="Обычный 2 10 4 2" xfId="3356"/>
    <cellStyle name="Обычный 2 10 4 2 2" xfId="3357"/>
    <cellStyle name="Обычный 2 10 4 2 2 2" xfId="3358"/>
    <cellStyle name="Обычный 2 10 4 2 3" xfId="3359"/>
    <cellStyle name="Обычный 2 10 4 2 3 2" xfId="3360"/>
    <cellStyle name="Обычный 2 10 4 2 4" xfId="3361"/>
    <cellStyle name="Обычный 2 10 4 3" xfId="3362"/>
    <cellStyle name="Обычный 2 10 4 3 2" xfId="3363"/>
    <cellStyle name="Обычный 2 10 4 3 2 2" xfId="3364"/>
    <cellStyle name="Обычный 2 10 4 3 3" xfId="3365"/>
    <cellStyle name="Обычный 2 10 4 3 3 2" xfId="3366"/>
    <cellStyle name="Обычный 2 10 4 3 4" xfId="3367"/>
    <cellStyle name="Обычный 2 10 4 4" xfId="3368"/>
    <cellStyle name="Обычный 2 10 4 4 2" xfId="3369"/>
    <cellStyle name="Обычный 2 10 4 5" xfId="3370"/>
    <cellStyle name="Обычный 2 10 4 5 2" xfId="3371"/>
    <cellStyle name="Обычный 2 10 4 6" xfId="3372"/>
    <cellStyle name="Обычный 2 10 4 7" xfId="3373"/>
    <cellStyle name="Обычный 2 10 4 8" xfId="3374"/>
    <cellStyle name="Обычный 2 10 4 9" xfId="3375"/>
    <cellStyle name="Обычный 2 10 5" xfId="3376"/>
    <cellStyle name="Обычный 2 10 5 2" xfId="3377"/>
    <cellStyle name="Обычный 2 10 5 2 10" xfId="3378"/>
    <cellStyle name="Обычный 2 10 5 2 11" xfId="3379"/>
    <cellStyle name="Обычный 2 10 5 2 12" xfId="3380"/>
    <cellStyle name="Обычный 2 10 5 2 13" xfId="3381"/>
    <cellStyle name="Обычный 2 10 5 2 14" xfId="3382"/>
    <cellStyle name="Обычный 2 10 5 2 14 2" xfId="3383"/>
    <cellStyle name="Обычный 2 10 5 2 14 2 2" xfId="3384"/>
    <cellStyle name="Обычный 2 10 5 2 15" xfId="3385"/>
    <cellStyle name="Обычный 2 10 5 2 2" xfId="3386"/>
    <cellStyle name="Обычный 2 10 5 2 2 2" xfId="3387"/>
    <cellStyle name="Обычный 2 10 5 2 2 2 2" xfId="3388"/>
    <cellStyle name="Обычный 2 10 5 2 2 3" xfId="3389"/>
    <cellStyle name="Обычный 2 10 5 2 2 3 2" xfId="3390"/>
    <cellStyle name="Обычный 2 10 5 2 2 4" xfId="3391"/>
    <cellStyle name="Обычный 2 10 5 2 2 4 2" xfId="3392"/>
    <cellStyle name="Обычный 2 10 5 2 2 5" xfId="3393"/>
    <cellStyle name="Обычный 2 10 5 2 3" xfId="3394"/>
    <cellStyle name="Обычный 2 10 5 2 3 2" xfId="3395"/>
    <cellStyle name="Обычный 2 10 5 2 4" xfId="3396"/>
    <cellStyle name="Обычный 2 10 5 2 4 2" xfId="3397"/>
    <cellStyle name="Обычный 2 10 5 2 5" xfId="3398"/>
    <cellStyle name="Обычный 2 10 5 2 5 2" xfId="3399"/>
    <cellStyle name="Обычный 2 10 5 2 5 3" xfId="3400"/>
    <cellStyle name="Обычный 2 10 5 2 5 4" xfId="3401"/>
    <cellStyle name="Обычный 2 10 5 2 5 5" xfId="3402"/>
    <cellStyle name="Обычный 2 10 5 2 5 6" xfId="3403"/>
    <cellStyle name="Обычный 2 10 5 2 5 7" xfId="3404"/>
    <cellStyle name="Обычный 2 10 5 2 5 8" xfId="3405"/>
    <cellStyle name="Обычный 2 10 5 2 6" xfId="3406"/>
    <cellStyle name="Обычный 2 10 5 2 7" xfId="3407"/>
    <cellStyle name="Обычный 2 10 5 2 8" xfId="3408"/>
    <cellStyle name="Обычный 2 10 5 2 9" xfId="3409"/>
    <cellStyle name="Обычный 2 10 5 3" xfId="3410"/>
    <cellStyle name="Обычный 2 10 5 3 2" xfId="3411"/>
    <cellStyle name="Обычный 2 10 5 3 2 2" xfId="3412"/>
    <cellStyle name="Обычный 2 10 5 3 3" xfId="3413"/>
    <cellStyle name="Обычный 2 10 5 4" xfId="3414"/>
    <cellStyle name="Обычный 2 10 5 4 2" xfId="3415"/>
    <cellStyle name="Обычный 2 10 5 5" xfId="3416"/>
    <cellStyle name="Обычный 2 10 5 5 2" xfId="3417"/>
    <cellStyle name="Обычный 2 10 5 6" xfId="3418"/>
    <cellStyle name="Обычный 2 10 5 6 2" xfId="3419"/>
    <cellStyle name="Обычный 2 10 5 7" xfId="3420"/>
    <cellStyle name="Обычный 2 10 5 7 2" xfId="3421"/>
    <cellStyle name="Обычный 2 10 5 8" xfId="3422"/>
    <cellStyle name="Обычный 2 10 6" xfId="3423"/>
    <cellStyle name="Обычный 2 10 6 2" xfId="3424"/>
    <cellStyle name="Обычный 2 10 6 2 2" xfId="3425"/>
    <cellStyle name="Обычный 2 10 6 3" xfId="3426"/>
    <cellStyle name="Обычный 2 10 6 3 2" xfId="3427"/>
    <cellStyle name="Обычный 2 10 6 4" xfId="3428"/>
    <cellStyle name="Обычный 2 10 7" xfId="3429"/>
    <cellStyle name="Обычный 2 10 7 2" xfId="3430"/>
    <cellStyle name="Обычный 2 10 7 2 2" xfId="3431"/>
    <cellStyle name="Обычный 2 10 7 3" xfId="3432"/>
    <cellStyle name="Обычный 2 10 8" xfId="3433"/>
    <cellStyle name="Обычный 2 10 8 2" xfId="3434"/>
    <cellStyle name="Обычный 2 10 8 2 2" xfId="3435"/>
    <cellStyle name="Обычный 2 10 8 2 2 2" xfId="3436"/>
    <cellStyle name="Обычный 2 10 8 2 3" xfId="3437"/>
    <cellStyle name="Обычный 2 10 8 3" xfId="3438"/>
    <cellStyle name="Обычный 2 10 8 3 2" xfId="3439"/>
    <cellStyle name="Обычный 2 10 8 3 2 2" xfId="3440"/>
    <cellStyle name="Обычный 2 10 8 3 3" xfId="3441"/>
    <cellStyle name="Обычный 2 10 8 4" xfId="3442"/>
    <cellStyle name="Обычный 2 10 8 4 2" xfId="3443"/>
    <cellStyle name="Обычный 2 10 8 5" xfId="3444"/>
    <cellStyle name="Обычный 2 10 8 5 2" xfId="3445"/>
    <cellStyle name="Обычный 2 10 8 6" xfId="3446"/>
    <cellStyle name="Обычный 2 10 8 6 2" xfId="3447"/>
    <cellStyle name="Обычный 2 10 8 6 3" xfId="3448"/>
    <cellStyle name="Обычный 2 10 8 7" xfId="3449"/>
    <cellStyle name="Обычный 2 10 8 7 2" xfId="3450"/>
    <cellStyle name="Обычный 2 10 8 7 3" xfId="3451"/>
    <cellStyle name="Обычный 2 10 8 8" xfId="3452"/>
    <cellStyle name="Обычный 2 10 8 9" xfId="3453"/>
    <cellStyle name="Обычный 2 10 9" xfId="3454"/>
    <cellStyle name="Обычный 2 10 9 2" xfId="3455"/>
    <cellStyle name="Обычный 2 10 9 2 2" xfId="3456"/>
    <cellStyle name="Обычный 2 10 9 3" xfId="3457"/>
    <cellStyle name="Обычный 2 10 9 3 2" xfId="3458"/>
    <cellStyle name="Обычный 2 10 9 4" xfId="3459"/>
    <cellStyle name="Обычный 2 10 9 4 2" xfId="3460"/>
    <cellStyle name="Обычный 2 10 9 5" xfId="3461"/>
    <cellStyle name="Обычный 2 10 9 5 2" xfId="3462"/>
    <cellStyle name="Обычный 2 10 9 5 3" xfId="3463"/>
    <cellStyle name="Обычный 2 10 9 6" xfId="3464"/>
    <cellStyle name="Обычный 2 10 9 7" xfId="3465"/>
    <cellStyle name="Обычный 2 10 9 8" xfId="3466"/>
    <cellStyle name="Обычный 2 11" xfId="29"/>
    <cellStyle name="Обычный 2 11 2" xfId="30"/>
    <cellStyle name="Обычный 2 11 2 2" xfId="284"/>
    <cellStyle name="Обычный 2 11 2 2 2" xfId="560"/>
    <cellStyle name="Обычный 2 11 2 2 2 2" xfId="781"/>
    <cellStyle name="Обычный 2 11 2 2 2 2 2" xfId="6634"/>
    <cellStyle name="Обычный 2 11 2 2 2 3" xfId="2477"/>
    <cellStyle name="Обычный 2 11 2 2 3" xfId="782"/>
    <cellStyle name="Обычный 2 11 2 2 3 2" xfId="1749"/>
    <cellStyle name="Обычный 2 11 2 2 3 2 2" xfId="6635"/>
    <cellStyle name="Обычный 2 11 2 2 3 3" xfId="2697"/>
    <cellStyle name="Обычный 2 11 2 2 4" xfId="783"/>
    <cellStyle name="Обычный 2 11 2 2 4 2" xfId="6633"/>
    <cellStyle name="Обычный 2 11 2 2 5" xfId="2103"/>
    <cellStyle name="Обычный 2 11 2 3" xfId="401"/>
    <cellStyle name="Обычный 2 11 2 3 2" xfId="784"/>
    <cellStyle name="Обычный 2 11 2 3 2 2" xfId="6636"/>
    <cellStyle name="Обычный 2 11 2 3 3" xfId="2360"/>
    <cellStyle name="Обычный 2 11 2 4" xfId="785"/>
    <cellStyle name="Обычный 2 11 2 4 2" xfId="1750"/>
    <cellStyle name="Обычный 2 11 2 4 2 2" xfId="6637"/>
    <cellStyle name="Обычный 2 11 2 4 3" xfId="2698"/>
    <cellStyle name="Обычный 2 11 2 5" xfId="786"/>
    <cellStyle name="Обычный 2 11 2 5 2" xfId="6632"/>
    <cellStyle name="Обычный 2 11 2 6" xfId="2102"/>
    <cellStyle name="Обычный 2 11 3" xfId="3467"/>
    <cellStyle name="Обычный 2 12" xfId="31"/>
    <cellStyle name="Обычный 2 12 2" xfId="32"/>
    <cellStyle name="Обычный 2 12 2 2" xfId="3468"/>
    <cellStyle name="Обычный 2 12 2 3" xfId="3469"/>
    <cellStyle name="Обычный 2 12 3" xfId="3470"/>
    <cellStyle name="Обычный 2 12 4" xfId="3471"/>
    <cellStyle name="Обычный 2 12 4 2" xfId="3472"/>
    <cellStyle name="Обычный 2 12 4 3" xfId="3473"/>
    <cellStyle name="Обычный 2 12 4 4" xfId="3474"/>
    <cellStyle name="Обычный 2 12 5" xfId="3475"/>
    <cellStyle name="Обычный 2 12 5 2" xfId="3476"/>
    <cellStyle name="Обычный 2 12 5 2 2" xfId="3477"/>
    <cellStyle name="Обычный 2 12 5 3" xfId="3478"/>
    <cellStyle name="Обычный 2 12 5 4" xfId="3479"/>
    <cellStyle name="Обычный 2 12 6" xfId="3480"/>
    <cellStyle name="Обычный 2 12 6 2" xfId="3481"/>
    <cellStyle name="Обычный 2 13" xfId="33"/>
    <cellStyle name="Обычный 2 13 2" xfId="34"/>
    <cellStyle name="Обычный 2 13 2 2" xfId="285"/>
    <cellStyle name="Обычный 2 13 2 2 2" xfId="561"/>
    <cellStyle name="Обычный 2 13 2 2 2 2" xfId="787"/>
    <cellStyle name="Обычный 2 13 2 2 2 2 2" xfId="6640"/>
    <cellStyle name="Обычный 2 13 2 2 2 3" xfId="2478"/>
    <cellStyle name="Обычный 2 13 2 2 3" xfId="788"/>
    <cellStyle name="Обычный 2 13 2 2 3 2" xfId="1751"/>
    <cellStyle name="Обычный 2 13 2 2 3 2 2" xfId="6641"/>
    <cellStyle name="Обычный 2 13 2 2 3 3" xfId="2699"/>
    <cellStyle name="Обычный 2 13 2 2 4" xfId="789"/>
    <cellStyle name="Обычный 2 13 2 2 4 2" xfId="6639"/>
    <cellStyle name="Обычный 2 13 2 2 5" xfId="2105"/>
    <cellStyle name="Обычный 2 13 2 3" xfId="402"/>
    <cellStyle name="Обычный 2 13 2 3 2" xfId="790"/>
    <cellStyle name="Обычный 2 13 2 3 2 2" xfId="6642"/>
    <cellStyle name="Обычный 2 13 2 3 3" xfId="2361"/>
    <cellStyle name="Обычный 2 13 2 4" xfId="791"/>
    <cellStyle name="Обычный 2 13 2 4 2" xfId="1752"/>
    <cellStyle name="Обычный 2 13 2 4 2 2" xfId="6643"/>
    <cellStyle name="Обычный 2 13 2 4 3" xfId="2700"/>
    <cellStyle name="Обычный 2 13 2 5" xfId="792"/>
    <cellStyle name="Обычный 2 13 2 5 2" xfId="6638"/>
    <cellStyle name="Обычный 2 13 2 6" xfId="2104"/>
    <cellStyle name="Обычный 2 13 3" xfId="3482"/>
    <cellStyle name="Обычный 2 13 3 2" xfId="3483"/>
    <cellStyle name="Обычный 2 13 4" xfId="3484"/>
    <cellStyle name="Обычный 2 13 4 2" xfId="3485"/>
    <cellStyle name="Обычный 2 13 5" xfId="3486"/>
    <cellStyle name="Обычный 2 13 5 2" xfId="3487"/>
    <cellStyle name="Обычный 2 13 6" xfId="3488"/>
    <cellStyle name="Обычный 2 13 7" xfId="3489"/>
    <cellStyle name="Обычный 2 14" xfId="35"/>
    <cellStyle name="Обычный 2 14 10" xfId="3490"/>
    <cellStyle name="Обычный 2 14 10 2" xfId="3491"/>
    <cellStyle name="Обычный 2 14 10 2 2" xfId="3492"/>
    <cellStyle name="Обычный 2 14 10 3" xfId="3493"/>
    <cellStyle name="Обычный 2 14 11" xfId="3494"/>
    <cellStyle name="Обычный 2 14 11 2" xfId="3495"/>
    <cellStyle name="Обычный 2 14 12" xfId="3496"/>
    <cellStyle name="Обычный 2 14 12 2" xfId="3497"/>
    <cellStyle name="Обычный 2 14 13" xfId="3498"/>
    <cellStyle name="Обычный 2 14 13 2" xfId="3499"/>
    <cellStyle name="Обычный 2 14 13 2 2" xfId="3500"/>
    <cellStyle name="Обычный 2 14 13 3" xfId="3501"/>
    <cellStyle name="Обычный 2 14 13 4" xfId="3502"/>
    <cellStyle name="Обычный 2 14 13 4 2" xfId="3503"/>
    <cellStyle name="Обычный 2 14 13 4 3" xfId="3504"/>
    <cellStyle name="Обычный 2 14 13 4 4" xfId="3505"/>
    <cellStyle name="Обычный 2 14 13 5" xfId="3506"/>
    <cellStyle name="Обычный 2 14 13 6" xfId="3507"/>
    <cellStyle name="Обычный 2 14 13 7" xfId="3508"/>
    <cellStyle name="Обычный 2 14 14" xfId="3509"/>
    <cellStyle name="Обычный 2 14 14 2" xfId="3510"/>
    <cellStyle name="Обычный 2 14 15" xfId="3511"/>
    <cellStyle name="Обычный 2 14 15 2" xfId="3512"/>
    <cellStyle name="Обычный 2 14 16" xfId="3513"/>
    <cellStyle name="Обычный 2 14 16 2" xfId="3514"/>
    <cellStyle name="Обычный 2 14 16 2 2" xfId="3515"/>
    <cellStyle name="Обычный 2 14 17" xfId="3516"/>
    <cellStyle name="Обычный 2 14 17 2" xfId="3517"/>
    <cellStyle name="Обычный 2 14 18" xfId="3518"/>
    <cellStyle name="Обычный 2 14 19" xfId="3519"/>
    <cellStyle name="Обычный 2 14 2" xfId="3520"/>
    <cellStyle name="Обычный 2 14 2 2" xfId="3521"/>
    <cellStyle name="Обычный 2 14 2 2 2" xfId="3522"/>
    <cellStyle name="Обычный 2 14 2 3" xfId="3523"/>
    <cellStyle name="Обычный 2 14 2 3 2" xfId="3524"/>
    <cellStyle name="Обычный 2 14 2 4" xfId="3525"/>
    <cellStyle name="Обычный 2 14 20" xfId="3526"/>
    <cellStyle name="Обычный 2 14 20 2" xfId="3527"/>
    <cellStyle name="Обычный 2 14 21" xfId="3528"/>
    <cellStyle name="Обычный 2 14 22" xfId="3529"/>
    <cellStyle name="Обычный 2 14 23" xfId="3530"/>
    <cellStyle name="Обычный 2 14 3" xfId="3531"/>
    <cellStyle name="Обычный 2 14 3 2" xfId="3532"/>
    <cellStyle name="Обычный 2 14 3 2 2" xfId="3533"/>
    <cellStyle name="Обычный 2 14 3 2 2 2" xfId="3534"/>
    <cellStyle name="Обычный 2 14 3 2 3" xfId="3535"/>
    <cellStyle name="Обычный 2 14 3 3" xfId="3536"/>
    <cellStyle name="Обычный 2 14 3 3 2" xfId="3537"/>
    <cellStyle name="Обычный 2 14 3 4" xfId="3538"/>
    <cellStyle name="Обычный 2 14 3 4 2" xfId="3539"/>
    <cellStyle name="Обычный 2 14 3 5" xfId="3540"/>
    <cellStyle name="Обычный 2 14 3 5 2" xfId="3541"/>
    <cellStyle name="Обычный 2 14 3 6" xfId="3542"/>
    <cellStyle name="Обычный 2 14 4" xfId="3543"/>
    <cellStyle name="Обычный 2 14 4 2" xfId="3544"/>
    <cellStyle name="Обычный 2 14 4 2 2" xfId="3545"/>
    <cellStyle name="Обычный 2 14 4 3" xfId="3546"/>
    <cellStyle name="Обычный 2 14 5" xfId="3547"/>
    <cellStyle name="Обычный 2 14 5 2" xfId="3548"/>
    <cellStyle name="Обычный 2 14 5 2 2" xfId="3549"/>
    <cellStyle name="Обычный 2 14 5 2 2 2" xfId="3550"/>
    <cellStyle name="Обычный 2 14 5 2 3" xfId="3551"/>
    <cellStyle name="Обычный 2 14 5 3" xfId="3552"/>
    <cellStyle name="Обычный 2 14 5 3 2" xfId="3553"/>
    <cellStyle name="Обычный 2 14 5 4" xfId="3554"/>
    <cellStyle name="Обычный 2 14 6" xfId="3555"/>
    <cellStyle name="Обычный 2 14 6 2" xfId="3556"/>
    <cellStyle name="Обычный 2 14 6 2 2" xfId="3557"/>
    <cellStyle name="Обычный 2 14 6 3" xfId="3558"/>
    <cellStyle name="Обычный 2 14 7" xfId="3559"/>
    <cellStyle name="Обычный 2 14 7 2" xfId="3560"/>
    <cellStyle name="Обычный 2 14 7 2 2" xfId="3561"/>
    <cellStyle name="Обычный 2 14 7 3" xfId="3562"/>
    <cellStyle name="Обычный 2 14 7 3 2" xfId="3563"/>
    <cellStyle name="Обычный 2 14 8" xfId="3564"/>
    <cellStyle name="Обычный 2 14 8 2" xfId="3565"/>
    <cellStyle name="Обычный 2 14 8 2 2" xfId="3566"/>
    <cellStyle name="Обычный 2 14 8 3" xfId="3567"/>
    <cellStyle name="Обычный 2 14 9" xfId="3568"/>
    <cellStyle name="Обычный 2 14 9 2" xfId="3569"/>
    <cellStyle name="Обычный 2 15" xfId="36"/>
    <cellStyle name="Обычный 2 15 2" xfId="3570"/>
    <cellStyle name="Обычный 2 15 2 2" xfId="3571"/>
    <cellStyle name="Обычный 2 15 2 2 2" xfId="3572"/>
    <cellStyle name="Обычный 2 15 2 3" xfId="3573"/>
    <cellStyle name="Обычный 2 15 2 3 2" xfId="3574"/>
    <cellStyle name="Обычный 2 15 2 4" xfId="3575"/>
    <cellStyle name="Обычный 2 15 2 4 2" xfId="3576"/>
    <cellStyle name="Обычный 2 15 2 4 2 2" xfId="3577"/>
    <cellStyle name="Обычный 2 15 2 5" xfId="3578"/>
    <cellStyle name="Обычный 2 15 3" xfId="3579"/>
    <cellStyle name="Обычный 2 15 3 2" xfId="3580"/>
    <cellStyle name="Обычный 2 15 3 2 2" xfId="3581"/>
    <cellStyle name="Обычный 2 15 3 3" xfId="3582"/>
    <cellStyle name="Обычный 2 15 4" xfId="3583"/>
    <cellStyle name="Обычный 2 16" xfId="37"/>
    <cellStyle name="Обычный 2 16 2" xfId="3584"/>
    <cellStyle name="Обычный 2 16 2 2" xfId="3585"/>
    <cellStyle name="Обычный 2 16 2 2 2" xfId="3586"/>
    <cellStyle name="Обычный 2 16 2 3" xfId="3587"/>
    <cellStyle name="Обычный 2 16 3" xfId="3588"/>
    <cellStyle name="Обычный 2 16 3 2" xfId="3589"/>
    <cellStyle name="Обычный 2 16 4" xfId="3590"/>
    <cellStyle name="Обычный 2 16 4 2" xfId="3591"/>
    <cellStyle name="Обычный 2 16 5" xfId="3592"/>
    <cellStyle name="Обычный 2 17" xfId="38"/>
    <cellStyle name="Обычный 2 17 2" xfId="3593"/>
    <cellStyle name="Обычный 2 17 2 2" xfId="3594"/>
    <cellStyle name="Обычный 2 17 3" xfId="3595"/>
    <cellStyle name="Обычный 2 17 3 2" xfId="3596"/>
    <cellStyle name="Обычный 2 17 4" xfId="3597"/>
    <cellStyle name="Обычный 2 18" xfId="39"/>
    <cellStyle name="Обычный 2 18 2" xfId="3598"/>
    <cellStyle name="Обычный 2 18 2 2" xfId="3599"/>
    <cellStyle name="Обычный 2 18 3" xfId="3600"/>
    <cellStyle name="Обычный 2 19" xfId="40"/>
    <cellStyle name="Обычный 2 19 2" xfId="3601"/>
    <cellStyle name="Обычный 2 19 2 2" xfId="3602"/>
    <cellStyle name="Обычный 2 19 3" xfId="3603"/>
    <cellStyle name="Обычный 2 19 3 2" xfId="3604"/>
    <cellStyle name="Обычный 2 19 4" xfId="3605"/>
    <cellStyle name="Обычный 2 2" xfId="41"/>
    <cellStyle name="Обычный 2 2 2" xfId="42"/>
    <cellStyle name="Обычный 2 2 2 10" xfId="3606"/>
    <cellStyle name="Обычный 2 2 2 10 2" xfId="3607"/>
    <cellStyle name="Обычный 2 2 2 10 2 2" xfId="3608"/>
    <cellStyle name="Обычный 2 2 2 10 3" xfId="3609"/>
    <cellStyle name="Обычный 2 2 2 10 3 2" xfId="3610"/>
    <cellStyle name="Обычный 2 2 2 10 4" xfId="3611"/>
    <cellStyle name="Обычный 2 2 2 10 4 2" xfId="3612"/>
    <cellStyle name="Обычный 2 2 2 11" xfId="3613"/>
    <cellStyle name="Обычный 2 2 2 11 2" xfId="3614"/>
    <cellStyle name="Обычный 2 2 2 11 2 2" xfId="3615"/>
    <cellStyle name="Обычный 2 2 2 11 3" xfId="3616"/>
    <cellStyle name="Обычный 2 2 2 11 3 2" xfId="3617"/>
    <cellStyle name="Обычный 2 2 2 11 4" xfId="3618"/>
    <cellStyle name="Обычный 2 2 2 12" xfId="3619"/>
    <cellStyle name="Обычный 2 2 2 12 2" xfId="3620"/>
    <cellStyle name="Обычный 2 2 2 12 2 2" xfId="3621"/>
    <cellStyle name="Обычный 2 2 2 12 2 2 2" xfId="3622"/>
    <cellStyle name="Обычный 2 2 2 12 2 3" xfId="3623"/>
    <cellStyle name="Обычный 2 2 2 12 3" xfId="3624"/>
    <cellStyle name="Обычный 2 2 2 12 3 2" xfId="3625"/>
    <cellStyle name="Обычный 2 2 2 12 4" xfId="3626"/>
    <cellStyle name="Обычный 2 2 2 12 4 2" xfId="3627"/>
    <cellStyle name="Обычный 2 2 2 12 5" xfId="3628"/>
    <cellStyle name="Обычный 2 2 2 12 5 2" xfId="3629"/>
    <cellStyle name="Обычный 2 2 2 12 6" xfId="3630"/>
    <cellStyle name="Обычный 2 2 2 13" xfId="3631"/>
    <cellStyle name="Обычный 2 2 2 13 2" xfId="3632"/>
    <cellStyle name="Обычный 2 2 2 14" xfId="3633"/>
    <cellStyle name="Обычный 2 2 2 15" xfId="3634"/>
    <cellStyle name="Обычный 2 2 2 15 2" xfId="3635"/>
    <cellStyle name="Обычный 2 2 2 16" xfId="3636"/>
    <cellStyle name="Обычный 2 2 2 16 2" xfId="3637"/>
    <cellStyle name="Обычный 2 2 2 17" xfId="3638"/>
    <cellStyle name="Обычный 2 2 2 17 2" xfId="3639"/>
    <cellStyle name="Обычный 2 2 2 18" xfId="3640"/>
    <cellStyle name="Обычный 2 2 2 2" xfId="43"/>
    <cellStyle name="Обычный 2 2 2 2 10" xfId="3641"/>
    <cellStyle name="Обычный 2 2 2 2 10 2" xfId="3642"/>
    <cellStyle name="Обычный 2 2 2 2 10 2 2" xfId="3643"/>
    <cellStyle name="Обычный 2 2 2 2 10 3" xfId="3644"/>
    <cellStyle name="Обычный 2 2 2 2 11" xfId="3645"/>
    <cellStyle name="Обычный 2 2 2 2 11 2" xfId="3646"/>
    <cellStyle name="Обычный 2 2 2 2 11 3" xfId="3647"/>
    <cellStyle name="Обычный 2 2 2 2 12" xfId="3648"/>
    <cellStyle name="Обычный 2 2 2 2 13" xfId="2106"/>
    <cellStyle name="Обычный 2 2 2 2 2" xfId="44"/>
    <cellStyle name="Обычный 2 2 2 2 2 10" xfId="2107"/>
    <cellStyle name="Обычный 2 2 2 2 2 2" xfId="286"/>
    <cellStyle name="Обычный 2 2 2 2 2 2 2" xfId="562"/>
    <cellStyle name="Обычный 2 2 2 2 2 2 2 2" xfId="793"/>
    <cellStyle name="Обычный 2 2 2 2 2 2 2 2 2" xfId="3649"/>
    <cellStyle name="Обычный 2 2 2 2 2 2 2 3" xfId="2479"/>
    <cellStyle name="Обычный 2 2 2 2 2 2 3" xfId="794"/>
    <cellStyle name="Обычный 2 2 2 2 2 2 3 2" xfId="1753"/>
    <cellStyle name="Обычный 2 2 2 2 2 2 3 2 2" xfId="3651"/>
    <cellStyle name="Обычный 2 2 2 2 2 2 3 2 3" xfId="3650"/>
    <cellStyle name="Обычный 2 2 2 2 2 2 3 3" xfId="3652"/>
    <cellStyle name="Обычный 2 2 2 2 2 2 3 4" xfId="2701"/>
    <cellStyle name="Обычный 2 2 2 2 2 2 4" xfId="795"/>
    <cellStyle name="Обычный 2 2 2 2 2 2 4 2" xfId="3653"/>
    <cellStyle name="Обычный 2 2 2 2 2 2 5" xfId="2108"/>
    <cellStyle name="Обычный 2 2 2 2 2 3" xfId="404"/>
    <cellStyle name="Обычный 2 2 2 2 2 3 10" xfId="3654"/>
    <cellStyle name="Обычный 2 2 2 2 2 3 11" xfId="3655"/>
    <cellStyle name="Обычный 2 2 2 2 2 3 12" xfId="2363"/>
    <cellStyle name="Обычный 2 2 2 2 2 3 2" xfId="796"/>
    <cellStyle name="Обычный 2 2 2 2 2 3 2 2" xfId="3657"/>
    <cellStyle name="Обычный 2 2 2 2 2 3 2 3" xfId="3658"/>
    <cellStyle name="Обычный 2 2 2 2 2 3 2 4" xfId="3656"/>
    <cellStyle name="Обычный 2 2 2 2 2 3 3" xfId="3659"/>
    <cellStyle name="Обычный 2 2 2 2 2 3 3 2" xfId="3660"/>
    <cellStyle name="Обычный 2 2 2 2 2 3 4" xfId="3661"/>
    <cellStyle name="Обычный 2 2 2 2 2 3 4 2" xfId="3662"/>
    <cellStyle name="Обычный 2 2 2 2 2 3 4 2 2" xfId="3663"/>
    <cellStyle name="Обычный 2 2 2 2 2 3 4 3" xfId="3664"/>
    <cellStyle name="Обычный 2 2 2 2 2 3 5" xfId="3665"/>
    <cellStyle name="Обычный 2 2 2 2 2 3 5 2" xfId="3666"/>
    <cellStyle name="Обычный 2 2 2 2 2 3 6" xfId="3667"/>
    <cellStyle name="Обычный 2 2 2 2 2 3 6 2" xfId="3668"/>
    <cellStyle name="Обычный 2 2 2 2 2 3 7" xfId="3669"/>
    <cellStyle name="Обычный 2 2 2 2 2 3 7 2" xfId="3670"/>
    <cellStyle name="Обычный 2 2 2 2 2 3 8" xfId="3671"/>
    <cellStyle name="Обычный 2 2 2 2 2 3 8 2" xfId="3672"/>
    <cellStyle name="Обычный 2 2 2 2 2 3 9" xfId="3673"/>
    <cellStyle name="Обычный 2 2 2 2 2 4" xfId="797"/>
    <cellStyle name="Обычный 2 2 2 2 2 4 2" xfId="1754"/>
    <cellStyle name="Обычный 2 2 2 2 2 4 2 2" xfId="3675"/>
    <cellStyle name="Обычный 2 2 2 2 2 4 2 2 2" xfId="3676"/>
    <cellStyle name="Обычный 2 2 2 2 2 4 2 3" xfId="3677"/>
    <cellStyle name="Обычный 2 2 2 2 2 4 2 4" xfId="3674"/>
    <cellStyle name="Обычный 2 2 2 2 2 4 3" xfId="3678"/>
    <cellStyle name="Обычный 2 2 2 2 2 4 4" xfId="2702"/>
    <cellStyle name="Обычный 2 2 2 2 2 5" xfId="798"/>
    <cellStyle name="Обычный 2 2 2 2 2 5 2" xfId="3680"/>
    <cellStyle name="Обычный 2 2 2 2 2 5 2 2" xfId="3681"/>
    <cellStyle name="Обычный 2 2 2 2 2 5 2 2 2" xfId="3682"/>
    <cellStyle name="Обычный 2 2 2 2 2 5 2 2 3" xfId="3683"/>
    <cellStyle name="Обычный 2 2 2 2 2 5 2 3" xfId="3684"/>
    <cellStyle name="Обычный 2 2 2 2 2 5 3" xfId="3685"/>
    <cellStyle name="Обычный 2 2 2 2 2 5 4" xfId="3679"/>
    <cellStyle name="Обычный 2 2 2 2 2 6" xfId="3686"/>
    <cellStyle name="Обычный 2 2 2 2 2 6 2" xfId="3687"/>
    <cellStyle name="Обычный 2 2 2 2 2 7" xfId="3688"/>
    <cellStyle name="Обычный 2 2 2 2 2 7 2" xfId="3689"/>
    <cellStyle name="Обычный 2 2 2 2 2 7 2 2" xfId="3690"/>
    <cellStyle name="Обычный 2 2 2 2 2 7 3" xfId="3691"/>
    <cellStyle name="Обычный 2 2 2 2 2 8" xfId="3692"/>
    <cellStyle name="Обычный 2 2 2 2 2 8 2" xfId="3693"/>
    <cellStyle name="Обычный 2 2 2 2 2 9" xfId="3694"/>
    <cellStyle name="Обычный 2 2 2 2 3" xfId="45"/>
    <cellStyle name="Обычный 2 2 2 2 3 2" xfId="287"/>
    <cellStyle name="Обычный 2 2 2 2 3 2 2" xfId="563"/>
    <cellStyle name="Обычный 2 2 2 2 3 2 2 2" xfId="799"/>
    <cellStyle name="Обычный 2 2 2 2 3 2 2 2 2" xfId="3696"/>
    <cellStyle name="Обычный 2 2 2 2 3 2 2 2 3" xfId="3695"/>
    <cellStyle name="Обычный 2 2 2 2 3 2 2 3" xfId="3697"/>
    <cellStyle name="Обычный 2 2 2 2 3 2 2 3 2" xfId="3698"/>
    <cellStyle name="Обычный 2 2 2 2 3 2 2 3 2 2" xfId="3699"/>
    <cellStyle name="Обычный 2 2 2 2 3 2 2 3 3" xfId="3700"/>
    <cellStyle name="Обычный 2 2 2 2 3 2 2 4" xfId="3701"/>
    <cellStyle name="Обычный 2 2 2 2 3 2 2 4 2" xfId="3702"/>
    <cellStyle name="Обычный 2 2 2 2 3 2 2 5" xfId="3703"/>
    <cellStyle name="Обычный 2 2 2 2 3 2 2 5 2" xfId="3704"/>
    <cellStyle name="Обычный 2 2 2 2 3 2 2 6" xfId="3705"/>
    <cellStyle name="Обычный 2 2 2 2 3 2 2 6 2" xfId="3706"/>
    <cellStyle name="Обычный 2 2 2 2 3 2 2 7" xfId="3707"/>
    <cellStyle name="Обычный 2 2 2 2 3 2 2 8" xfId="3708"/>
    <cellStyle name="Обычный 2 2 2 2 3 2 2 8 2" xfId="3709"/>
    <cellStyle name="Обычный 2 2 2 2 3 2 2 9" xfId="2480"/>
    <cellStyle name="Обычный 2 2 2 2 3 2 3" xfId="800"/>
    <cellStyle name="Обычный 2 2 2 2 3 2 3 2" xfId="1755"/>
    <cellStyle name="Обычный 2 2 2 2 3 2 3 2 2" xfId="6646"/>
    <cellStyle name="Обычный 2 2 2 2 3 2 3 3" xfId="2703"/>
    <cellStyle name="Обычный 2 2 2 2 3 2 4" xfId="801"/>
    <cellStyle name="Обычный 2 2 2 2 3 2 4 2" xfId="6645"/>
    <cellStyle name="Обычный 2 2 2 2 3 2 5" xfId="2110"/>
    <cellStyle name="Обычный 2 2 2 2 3 3" xfId="405"/>
    <cellStyle name="Обычный 2 2 2 2 3 3 2" xfId="802"/>
    <cellStyle name="Обычный 2 2 2 2 3 3 2 2" xfId="6647"/>
    <cellStyle name="Обычный 2 2 2 2 3 3 3" xfId="2364"/>
    <cellStyle name="Обычный 2 2 2 2 3 4" xfId="803"/>
    <cellStyle name="Обычный 2 2 2 2 3 4 2" xfId="1756"/>
    <cellStyle name="Обычный 2 2 2 2 3 4 2 2" xfId="6648"/>
    <cellStyle name="Обычный 2 2 2 2 3 4 3" xfId="2704"/>
    <cellStyle name="Обычный 2 2 2 2 3 5" xfId="804"/>
    <cellStyle name="Обычный 2 2 2 2 3 5 2" xfId="6644"/>
    <cellStyle name="Обычный 2 2 2 2 3 6" xfId="2109"/>
    <cellStyle name="Обычный 2 2 2 2 4" xfId="46"/>
    <cellStyle name="Обычный 2 2 2 2 4 10" xfId="3710"/>
    <cellStyle name="Обычный 2 2 2 2 4 10 2" xfId="3711"/>
    <cellStyle name="Обычный 2 2 2 2 4 11" xfId="3712"/>
    <cellStyle name="Обычный 2 2 2 2 4 11 2" xfId="3713"/>
    <cellStyle name="Обычный 2 2 2 2 4 12" xfId="3714"/>
    <cellStyle name="Обычный 2 2 2 2 4 12 2" xfId="3715"/>
    <cellStyle name="Обычный 2 2 2 2 4 13" xfId="3716"/>
    <cellStyle name="Обычный 2 2 2 2 4 13 2" xfId="3717"/>
    <cellStyle name="Обычный 2 2 2 2 4 14" xfId="3718"/>
    <cellStyle name="Обычный 2 2 2 2 4 14 2" xfId="3719"/>
    <cellStyle name="Обычный 2 2 2 2 4 14 3" xfId="3720"/>
    <cellStyle name="Обычный 2 2 2 2 4 15" xfId="3721"/>
    <cellStyle name="Обычный 2 2 2 2 4 15 2" xfId="3722"/>
    <cellStyle name="Обычный 2 2 2 2 4 16" xfId="3723"/>
    <cellStyle name="Обычный 2 2 2 2 4 17" xfId="2111"/>
    <cellStyle name="Обычный 2 2 2 2 4 2" xfId="47"/>
    <cellStyle name="Обычный 2 2 2 2 4 2 10" xfId="3724"/>
    <cellStyle name="Обычный 2 2 2 2 4 2 11" xfId="3725"/>
    <cellStyle name="Обычный 2 2 2 2 4 2 12" xfId="2112"/>
    <cellStyle name="Обычный 2 2 2 2 4 2 2" xfId="407"/>
    <cellStyle name="Обычный 2 2 2 2 4 2 2 2" xfId="805"/>
    <cellStyle name="Обычный 2 2 2 2 4 2 2 2 2" xfId="3727"/>
    <cellStyle name="Обычный 2 2 2 2 4 2 2 2 3" xfId="3726"/>
    <cellStyle name="Обычный 2 2 2 2 4 2 2 3" xfId="3728"/>
    <cellStyle name="Обычный 2 2 2 2 4 2 2 3 2" xfId="3729"/>
    <cellStyle name="Обычный 2 2 2 2 4 2 2 4" xfId="3730"/>
    <cellStyle name="Обычный 2 2 2 2 4 2 2 5" xfId="2481"/>
    <cellStyle name="Обычный 2 2 2 2 4 2 3" xfId="806"/>
    <cellStyle name="Обычный 2 2 2 2 4 2 3 2" xfId="1757"/>
    <cellStyle name="Обычный 2 2 2 2 4 2 3 2 2" xfId="3732"/>
    <cellStyle name="Обычный 2 2 2 2 4 2 3 2 2 2" xfId="3733"/>
    <cellStyle name="Обычный 2 2 2 2 4 2 3 2 3" xfId="3734"/>
    <cellStyle name="Обычный 2 2 2 2 4 2 3 2 4" xfId="3731"/>
    <cellStyle name="Обычный 2 2 2 2 4 2 3 3" xfId="3735"/>
    <cellStyle name="Обычный 2 2 2 2 4 2 3 3 2" xfId="3736"/>
    <cellStyle name="Обычный 2 2 2 2 4 2 3 4" xfId="3737"/>
    <cellStyle name="Обычный 2 2 2 2 4 2 3 4 2" xfId="3738"/>
    <cellStyle name="Обычный 2 2 2 2 4 2 3 5" xfId="3739"/>
    <cellStyle name="Обычный 2 2 2 2 4 2 3 5 2" xfId="3740"/>
    <cellStyle name="Обычный 2 2 2 2 4 2 3 6" xfId="3741"/>
    <cellStyle name="Обычный 2 2 2 2 4 2 3 6 2" xfId="3742"/>
    <cellStyle name="Обычный 2 2 2 2 4 2 3 7" xfId="3743"/>
    <cellStyle name="Обычный 2 2 2 2 4 2 3 7 2" xfId="3744"/>
    <cellStyle name="Обычный 2 2 2 2 4 2 3 8" xfId="3745"/>
    <cellStyle name="Обычный 2 2 2 2 4 2 3 9" xfId="2705"/>
    <cellStyle name="Обычный 2 2 2 2 4 2 4" xfId="807"/>
    <cellStyle name="Обычный 2 2 2 2 4 2 4 2" xfId="3747"/>
    <cellStyle name="Обычный 2 2 2 2 4 2 4 2 2" xfId="3748"/>
    <cellStyle name="Обычный 2 2 2 2 4 2 4 3" xfId="3749"/>
    <cellStyle name="Обычный 2 2 2 2 4 2 4 4" xfId="3746"/>
    <cellStyle name="Обычный 2 2 2 2 4 2 5" xfId="3750"/>
    <cellStyle name="Обычный 2 2 2 2 4 2 5 2" xfId="3751"/>
    <cellStyle name="Обычный 2 2 2 2 4 2 6" xfId="3752"/>
    <cellStyle name="Обычный 2 2 2 2 4 2 6 2" xfId="3753"/>
    <cellStyle name="Обычный 2 2 2 2 4 2 6 2 2" xfId="3754"/>
    <cellStyle name="Обычный 2 2 2 2 4 2 6 2 2 2" xfId="3755"/>
    <cellStyle name="Обычный 2 2 2 2 4 2 6 2 2 3" xfId="3756"/>
    <cellStyle name="Обычный 2 2 2 2 4 2 6 2 3" xfId="3757"/>
    <cellStyle name="Обычный 2 2 2 2 4 2 6 3" xfId="3758"/>
    <cellStyle name="Обычный 2 2 2 2 4 2 7" xfId="3759"/>
    <cellStyle name="Обычный 2 2 2 2 4 2 7 2" xfId="3760"/>
    <cellStyle name="Обычный 2 2 2 2 4 2 8" xfId="3761"/>
    <cellStyle name="Обычный 2 2 2 2 4 2 8 2" xfId="3762"/>
    <cellStyle name="Обычный 2 2 2 2 4 2 9" xfId="3763"/>
    <cellStyle name="Обычный 2 2 2 2 4 2 9 2" xfId="3764"/>
    <cellStyle name="Обычный 2 2 2 2 4 2 9 3" xfId="3765"/>
    <cellStyle name="Обычный 2 2 2 2 4 2 9 4" xfId="3766"/>
    <cellStyle name="Обычный 2 2 2 2 4 3" xfId="406"/>
    <cellStyle name="Обычный 2 2 2 2 4 3 2" xfId="808"/>
    <cellStyle name="Обычный 2 2 2 2 4 3 2 2" xfId="3768"/>
    <cellStyle name="Обычный 2 2 2 2 4 3 2 3" xfId="3767"/>
    <cellStyle name="Обычный 2 2 2 2 4 3 3" xfId="3769"/>
    <cellStyle name="Обычный 2 2 2 2 4 3 3 2" xfId="3770"/>
    <cellStyle name="Обычный 2 2 2 2 4 3 3 2 2" xfId="3771"/>
    <cellStyle name="Обычный 2 2 2 2 4 3 3 2 3" xfId="3772"/>
    <cellStyle name="Обычный 2 2 2 2 4 3 3 2 3 2" xfId="3773"/>
    <cellStyle name="Обычный 2 2 2 2 4 3 3 2 3 3" xfId="3774"/>
    <cellStyle name="Обычный 2 2 2 2 4 3 3 2 4" xfId="3775"/>
    <cellStyle name="Обычный 2 2 2 2 4 3 3 2 5" xfId="3776"/>
    <cellStyle name="Обычный 2 2 2 2 4 3 3 3" xfId="3777"/>
    <cellStyle name="Обычный 2 2 2 2 4 3 4" xfId="3778"/>
    <cellStyle name="Обычный 2 2 2 2 4 3 4 2" xfId="3779"/>
    <cellStyle name="Обычный 2 2 2 2 4 3 5" xfId="3780"/>
    <cellStyle name="Обычный 2 2 2 2 4 3 5 2" xfId="3781"/>
    <cellStyle name="Обычный 2 2 2 2 4 3 6" xfId="3782"/>
    <cellStyle name="Обычный 2 2 2 2 4 3 7" xfId="2365"/>
    <cellStyle name="Обычный 2 2 2 2 4 4" xfId="809"/>
    <cellStyle name="Обычный 2 2 2 2 4 4 2" xfId="1758"/>
    <cellStyle name="Обычный 2 2 2 2 4 4 2 2" xfId="3784"/>
    <cellStyle name="Обычный 2 2 2 2 4 4 2 3" xfId="3783"/>
    <cellStyle name="Обычный 2 2 2 2 4 4 3" xfId="3785"/>
    <cellStyle name="Обычный 2 2 2 2 4 4 3 2" xfId="3786"/>
    <cellStyle name="Обычный 2 2 2 2 4 4 4" xfId="3787"/>
    <cellStyle name="Обычный 2 2 2 2 4 4 4 2" xfId="3788"/>
    <cellStyle name="Обычный 2 2 2 2 4 4 5" xfId="3789"/>
    <cellStyle name="Обычный 2 2 2 2 4 4 6" xfId="2706"/>
    <cellStyle name="Обычный 2 2 2 2 4 5" xfId="810"/>
    <cellStyle name="Обычный 2 2 2 2 4 5 2" xfId="3791"/>
    <cellStyle name="Обычный 2 2 2 2 4 5 2 2" xfId="3792"/>
    <cellStyle name="Обычный 2 2 2 2 4 5 3" xfId="3793"/>
    <cellStyle name="Обычный 2 2 2 2 4 5 4" xfId="3790"/>
    <cellStyle name="Обычный 2 2 2 2 4 6" xfId="3794"/>
    <cellStyle name="Обычный 2 2 2 2 4 6 2" xfId="3795"/>
    <cellStyle name="Обычный 2 2 2 2 4 7" xfId="3796"/>
    <cellStyle name="Обычный 2 2 2 2 4 7 2" xfId="3797"/>
    <cellStyle name="Обычный 2 2 2 2 4 7 2 2" xfId="3798"/>
    <cellStyle name="Обычный 2 2 2 2 4 7 2 2 2" xfId="3799"/>
    <cellStyle name="Обычный 2 2 2 2 4 7 2 3" xfId="3800"/>
    <cellStyle name="Обычный 2 2 2 2 4 7 3" xfId="3801"/>
    <cellStyle name="Обычный 2 2 2 2 4 7 3 2" xfId="3802"/>
    <cellStyle name="Обычный 2 2 2 2 4 7 4" xfId="3803"/>
    <cellStyle name="Обычный 2 2 2 2 4 8" xfId="3804"/>
    <cellStyle name="Обычный 2 2 2 2 4 8 2" xfId="3805"/>
    <cellStyle name="Обычный 2 2 2 2 4 8 2 2" xfId="3806"/>
    <cellStyle name="Обычный 2 2 2 2 4 8 2 2 2" xfId="3807"/>
    <cellStyle name="Обычный 2 2 2 2 4 8 2 2 3" xfId="3808"/>
    <cellStyle name="Обычный 2 2 2 2 4 8 3" xfId="3809"/>
    <cellStyle name="Обычный 2 2 2 2 4 8 3 2" xfId="3810"/>
    <cellStyle name="Обычный 2 2 2 2 4 8 4" xfId="3811"/>
    <cellStyle name="Обычный 2 2 2 2 4 8 5" xfId="3812"/>
    <cellStyle name="Обычный 2 2 2 2 4 8 6" xfId="3813"/>
    <cellStyle name="Обычный 2 2 2 2 4 9" xfId="3814"/>
    <cellStyle name="Обычный 2 2 2 2 4 9 2" xfId="3815"/>
    <cellStyle name="Обычный 2 2 2 2 4 9 2 2" xfId="3816"/>
    <cellStyle name="Обычный 2 2 2 2 4 9 3" xfId="3817"/>
    <cellStyle name="Обычный 2 2 2 2 4 9 3 2" xfId="3818"/>
    <cellStyle name="Обычный 2 2 2 2 4 9 4" xfId="3819"/>
    <cellStyle name="Обычный 2 2 2 2 4 9 4 2" xfId="3820"/>
    <cellStyle name="Обычный 2 2 2 2 5" xfId="48"/>
    <cellStyle name="Обычный 2 2 2 2 5 2" xfId="3821"/>
    <cellStyle name="Обычный 2 2 2 2 5 2 2" xfId="3822"/>
    <cellStyle name="Обычный 2 2 2 2 5 2 2 2" xfId="3823"/>
    <cellStyle name="Обычный 2 2 2 2 5 2 2 2 2" xfId="3824"/>
    <cellStyle name="Обычный 2 2 2 2 5 2 2 2 2 2" xfId="3825"/>
    <cellStyle name="Обычный 2 2 2 2 5 2 2 2 3" xfId="3826"/>
    <cellStyle name="Обычный 2 2 2 2 5 2 2 3" xfId="3827"/>
    <cellStyle name="Обычный 2 2 2 2 5 2 2 3 2" xfId="3828"/>
    <cellStyle name="Обычный 2 2 2 2 5 2 2 3 2 2" xfId="3829"/>
    <cellStyle name="Обычный 2 2 2 2 5 2 2 3 3" xfId="3830"/>
    <cellStyle name="Обычный 2 2 2 2 5 2 2 4" xfId="3831"/>
    <cellStyle name="Обычный 2 2 2 2 5 2 2 4 2" xfId="3832"/>
    <cellStyle name="Обычный 2 2 2 2 5 2 2 5" xfId="3833"/>
    <cellStyle name="Обычный 2 2 2 2 5 2 2 5 2" xfId="3834"/>
    <cellStyle name="Обычный 2 2 2 2 5 2 2 6" xfId="3835"/>
    <cellStyle name="Обычный 2 2 2 2 5 2 3" xfId="3836"/>
    <cellStyle name="Обычный 2 2 2 2 5 2 3 2" xfId="3837"/>
    <cellStyle name="Обычный 2 2 2 2 5 2 3 2 2" xfId="3838"/>
    <cellStyle name="Обычный 2 2 2 2 5 2 3 3" xfId="3839"/>
    <cellStyle name="Обычный 2 2 2 2 5 2 4" xfId="3840"/>
    <cellStyle name="Обычный 2 2 2 2 5 2 4 2" xfId="3841"/>
    <cellStyle name="Обычный 2 2 2 2 5 2 4 2 2" xfId="3842"/>
    <cellStyle name="Обычный 2 2 2 2 5 2 4 2 2 2" xfId="3843"/>
    <cellStyle name="Обычный 2 2 2 2 5 2 4 2 3" xfId="3844"/>
    <cellStyle name="Обычный 2 2 2 2 5 2 4 3" xfId="3845"/>
    <cellStyle name="Обычный 2 2 2 2 5 2 5" xfId="3846"/>
    <cellStyle name="Обычный 2 2 2 2 5 3" xfId="3847"/>
    <cellStyle name="Обычный 2 2 2 2 5 3 2" xfId="3848"/>
    <cellStyle name="Обычный 2 2 2 2 5 3 2 2" xfId="3849"/>
    <cellStyle name="Обычный 2 2 2 2 5 4" xfId="3850"/>
    <cellStyle name="Обычный 2 2 2 2 5 4 2" xfId="3851"/>
    <cellStyle name="Обычный 2 2 2 2 6" xfId="288"/>
    <cellStyle name="Обычный 2 2 2 2 6 2" xfId="564"/>
    <cellStyle name="Обычный 2 2 2 2 6 2 2" xfId="811"/>
    <cellStyle name="Обычный 2 2 2 2 6 2 2 2" xfId="6650"/>
    <cellStyle name="Обычный 2 2 2 2 6 2 3" xfId="2482"/>
    <cellStyle name="Обычный 2 2 2 2 6 3" xfId="812"/>
    <cellStyle name="Обычный 2 2 2 2 6 3 2" xfId="1759"/>
    <cellStyle name="Обычный 2 2 2 2 6 3 2 2" xfId="6651"/>
    <cellStyle name="Обычный 2 2 2 2 6 3 3" xfId="2707"/>
    <cellStyle name="Обычный 2 2 2 2 6 4" xfId="813"/>
    <cellStyle name="Обычный 2 2 2 2 6 4 2" xfId="6649"/>
    <cellStyle name="Обычный 2 2 2 2 6 5" xfId="2113"/>
    <cellStyle name="Обычный 2 2 2 2 7" xfId="403"/>
    <cellStyle name="Обычный 2 2 2 2 7 2" xfId="814"/>
    <cellStyle name="Обычный 2 2 2 2 7 2 2" xfId="3852"/>
    <cellStyle name="Обычный 2 2 2 2 7 3" xfId="2362"/>
    <cellStyle name="Обычный 2 2 2 2 8" xfId="815"/>
    <cellStyle name="Обычный 2 2 2 2 8 2" xfId="1760"/>
    <cellStyle name="Обычный 2 2 2 2 8 2 2" xfId="3853"/>
    <cellStyle name="Обычный 2 2 2 2 8 3" xfId="2708"/>
    <cellStyle name="Обычный 2 2 2 2 9" xfId="816"/>
    <cellStyle name="Обычный 2 2 2 2 9 2" xfId="3855"/>
    <cellStyle name="Обычный 2 2 2 2 9 2 2" xfId="3856"/>
    <cellStyle name="Обычный 2 2 2 2 9 2 2 2" xfId="3857"/>
    <cellStyle name="Обычный 2 2 2 2 9 2 3" xfId="3858"/>
    <cellStyle name="Обычный 2 2 2 2 9 3" xfId="3859"/>
    <cellStyle name="Обычный 2 2 2 2 9 4" xfId="3854"/>
    <cellStyle name="Обычный 2 2 2 3" xfId="49"/>
    <cellStyle name="Обычный 2 2 2 3 10" xfId="3860"/>
    <cellStyle name="Обычный 2 2 2 3 10 2" xfId="3861"/>
    <cellStyle name="Обычный 2 2 2 3 11" xfId="2114"/>
    <cellStyle name="Обычный 2 2 2 3 2" xfId="50"/>
    <cellStyle name="Обычный 2 2 2 3 2 2" xfId="817"/>
    <cellStyle name="Обычный 2 2 2 3 2 2 10" xfId="2709"/>
    <cellStyle name="Обычный 2 2 2 3 2 2 2" xfId="1762"/>
    <cellStyle name="Обычный 2 2 2 3 2 2 2 2" xfId="3863"/>
    <cellStyle name="Обычный 2 2 2 3 2 2 2 2 2" xfId="3864"/>
    <cellStyle name="Обычный 2 2 2 3 2 2 2 3" xfId="3865"/>
    <cellStyle name="Обычный 2 2 2 3 2 2 2 4" xfId="3862"/>
    <cellStyle name="Обычный 2 2 2 3 2 2 3" xfId="3866"/>
    <cellStyle name="Обычный 2 2 2 3 2 2 3 2" xfId="3867"/>
    <cellStyle name="Обычный 2 2 2 3 2 2 4" xfId="3868"/>
    <cellStyle name="Обычный 2 2 2 3 2 2 4 2" xfId="3869"/>
    <cellStyle name="Обычный 2 2 2 3 2 2 5" xfId="3870"/>
    <cellStyle name="Обычный 2 2 2 3 2 2 5 2" xfId="3871"/>
    <cellStyle name="Обычный 2 2 2 3 2 2 6" xfId="3872"/>
    <cellStyle name="Обычный 2 2 2 3 2 2 6 2" xfId="3873"/>
    <cellStyle name="Обычный 2 2 2 3 2 2 7" xfId="3874"/>
    <cellStyle name="Обычный 2 2 2 3 2 2 7 2" xfId="3875"/>
    <cellStyle name="Обычный 2 2 2 3 2 2 8" xfId="3876"/>
    <cellStyle name="Обычный 2 2 2 3 2 2 8 2" xfId="3877"/>
    <cellStyle name="Обычный 2 2 2 3 2 2 9" xfId="3878"/>
    <cellStyle name="Обычный 2 2 2 3 2 3" xfId="1763"/>
    <cellStyle name="Обычный 2 2 2 3 2 3 2" xfId="2710"/>
    <cellStyle name="Обычный 2 2 2 3 2 4" xfId="1761"/>
    <cellStyle name="Обычный 2 2 2 3 2 4 2" xfId="6652"/>
    <cellStyle name="Обычный 2 2 2 3 2 4 3" xfId="3879"/>
    <cellStyle name="Обычный 2 2 2 3 3" xfId="408"/>
    <cellStyle name="Обычный 2 2 2 3 3 2" xfId="818"/>
    <cellStyle name="Обычный 2 2 2 3 3 2 2" xfId="2366"/>
    <cellStyle name="Обычный 2 2 2 3 3 3" xfId="1764"/>
    <cellStyle name="Обычный 2 2 2 3 4" xfId="819"/>
    <cellStyle name="Обычный 2 2 2 3 4 2" xfId="1765"/>
    <cellStyle name="Обычный 2 2 2 3 4 2 2" xfId="3881"/>
    <cellStyle name="Обычный 2 2 2 3 4 2 3" xfId="3880"/>
    <cellStyle name="Обычный 2 2 2 3 4 3" xfId="3882"/>
    <cellStyle name="Обычный 2 2 2 3 4 3 2" xfId="3883"/>
    <cellStyle name="Обычный 2 2 2 3 4 4" xfId="3884"/>
    <cellStyle name="Обычный 2 2 2 3 4 4 2" xfId="3885"/>
    <cellStyle name="Обычный 2 2 2 3 4 5" xfId="3886"/>
    <cellStyle name="Обычный 2 2 2 3 4 6" xfId="3887"/>
    <cellStyle name="Обычный 2 2 2 3 4 7" xfId="3888"/>
    <cellStyle name="Обычный 2 2 2 3 4 8" xfId="3889"/>
    <cellStyle name="Обычный 2 2 2 3 4 9" xfId="2711"/>
    <cellStyle name="Обычный 2 2 2 3 5" xfId="820"/>
    <cellStyle name="Обычный 2 2 2 3 5 2" xfId="3891"/>
    <cellStyle name="Обычный 2 2 2 3 5 2 2" xfId="3892"/>
    <cellStyle name="Обычный 2 2 2 3 5 3" xfId="3893"/>
    <cellStyle name="Обычный 2 2 2 3 5 3 2" xfId="3894"/>
    <cellStyle name="Обычный 2 2 2 3 5 4" xfId="3895"/>
    <cellStyle name="Обычный 2 2 2 3 5 4 2" xfId="3896"/>
    <cellStyle name="Обычный 2 2 2 3 5 5" xfId="3897"/>
    <cellStyle name="Обычный 2 2 2 3 5 5 2" xfId="3898"/>
    <cellStyle name="Обычный 2 2 2 3 5 6" xfId="3899"/>
    <cellStyle name="Обычный 2 2 2 3 5 7" xfId="3890"/>
    <cellStyle name="Обычный 2 2 2 3 6" xfId="3900"/>
    <cellStyle name="Обычный 2 2 2 3 6 10" xfId="3901"/>
    <cellStyle name="Обычный 2 2 2 3 6 10 2" xfId="3902"/>
    <cellStyle name="Обычный 2 2 2 3 6 11" xfId="3903"/>
    <cellStyle name="Обычный 2 2 2 3 6 2" xfId="3904"/>
    <cellStyle name="Обычный 2 2 2 3 6 2 2" xfId="3905"/>
    <cellStyle name="Обычный 2 2 2 3 6 2 2 2" xfId="3906"/>
    <cellStyle name="Обычный 2 2 2 3 6 2 3" xfId="3907"/>
    <cellStyle name="Обычный 2 2 2 3 6 3" xfId="3908"/>
    <cellStyle name="Обычный 2 2 2 3 6 3 2" xfId="3909"/>
    <cellStyle name="Обычный 2 2 2 3 6 4" xfId="3910"/>
    <cellStyle name="Обычный 2 2 2 3 6 4 2" xfId="3911"/>
    <cellStyle name="Обычный 2 2 2 3 6 5" xfId="3912"/>
    <cellStyle name="Обычный 2 2 2 3 6 5 2" xfId="3913"/>
    <cellStyle name="Обычный 2 2 2 3 6 6" xfId="3914"/>
    <cellStyle name="Обычный 2 2 2 3 6 6 2" xfId="3915"/>
    <cellStyle name="Обычный 2 2 2 3 6 7" xfId="3916"/>
    <cellStyle name="Обычный 2 2 2 3 6 7 2" xfId="3917"/>
    <cellStyle name="Обычный 2 2 2 3 6 8" xfId="3918"/>
    <cellStyle name="Обычный 2 2 2 3 6 8 2" xfId="3919"/>
    <cellStyle name="Обычный 2 2 2 3 6 9" xfId="3920"/>
    <cellStyle name="Обычный 2 2 2 3 6 9 2" xfId="3921"/>
    <cellStyle name="Обычный 2 2 2 3 7" xfId="3922"/>
    <cellStyle name="Обычный 2 2 2 3 7 2" xfId="3923"/>
    <cellStyle name="Обычный 2 2 2 3 8" xfId="3924"/>
    <cellStyle name="Обычный 2 2 2 3 8 2" xfId="3925"/>
    <cellStyle name="Обычный 2 2 2 3 8 2 2" xfId="3926"/>
    <cellStyle name="Обычный 2 2 2 3 8 3" xfId="3927"/>
    <cellStyle name="Обычный 2 2 2 3 8 3 2" xfId="3928"/>
    <cellStyle name="Обычный 2 2 2 3 8 4" xfId="3929"/>
    <cellStyle name="Обычный 2 2 2 3 9" xfId="3930"/>
    <cellStyle name="Обычный 2 2 2 3 9 2" xfId="3931"/>
    <cellStyle name="Обычный 2 2 2 4" xfId="51"/>
    <cellStyle name="Обычный 2 2 2 4 10" xfId="3932"/>
    <cellStyle name="Обычный 2 2 2 4 10 2" xfId="3933"/>
    <cellStyle name="Обычный 2 2 2 4 11" xfId="3934"/>
    <cellStyle name="Обычный 2 2 2 4 11 2" xfId="3935"/>
    <cellStyle name="Обычный 2 2 2 4 11 2 2" xfId="3936"/>
    <cellStyle name="Обычный 2 2 2 4 11 2 2 2" xfId="3937"/>
    <cellStyle name="Обычный 2 2 2 4 11 2 3" xfId="3938"/>
    <cellStyle name="Обычный 2 2 2 4 11 3" xfId="3939"/>
    <cellStyle name="Обычный 2 2 2 4 12" xfId="3940"/>
    <cellStyle name="Обычный 2 2 2 4 12 2" xfId="3941"/>
    <cellStyle name="Обычный 2 2 2 4 13" xfId="3942"/>
    <cellStyle name="Обычный 2 2 2 4 13 2" xfId="3943"/>
    <cellStyle name="Обычный 2 2 2 4 14" xfId="3944"/>
    <cellStyle name="Обычный 2 2 2 4 14 2" xfId="3945"/>
    <cellStyle name="Обычный 2 2 2 4 14 3" xfId="3946"/>
    <cellStyle name="Обычный 2 2 2 4 15" xfId="3947"/>
    <cellStyle name="Обычный 2 2 2 4 15 2" xfId="3948"/>
    <cellStyle name="Обычный 2 2 2 4 16" xfId="3949"/>
    <cellStyle name="Обычный 2 2 2 4 17" xfId="3950"/>
    <cellStyle name="Обычный 2 2 2 4 18" xfId="2115"/>
    <cellStyle name="Обычный 2 2 2 4 2" xfId="52"/>
    <cellStyle name="Обычный 2 2 2 4 2 10" xfId="3951"/>
    <cellStyle name="Обычный 2 2 2 4 2 10 2" xfId="3952"/>
    <cellStyle name="Обычный 2 2 2 4 2 11" xfId="3953"/>
    <cellStyle name="Обычный 2 2 2 4 2 12" xfId="2116"/>
    <cellStyle name="Обычный 2 2 2 4 2 2" xfId="410"/>
    <cellStyle name="Обычный 2 2 2 4 2 2 2" xfId="821"/>
    <cellStyle name="Обычный 2 2 2 4 2 2 2 2" xfId="3955"/>
    <cellStyle name="Обычный 2 2 2 4 2 2 2 2 2" xfId="3956"/>
    <cellStyle name="Обычный 2 2 2 4 2 2 2 3" xfId="3957"/>
    <cellStyle name="Обычный 2 2 2 4 2 2 2 3 2" xfId="3958"/>
    <cellStyle name="Обычный 2 2 2 4 2 2 2 3 2 2" xfId="3959"/>
    <cellStyle name="Обычный 2 2 2 4 2 2 2 4" xfId="3960"/>
    <cellStyle name="Обычный 2 2 2 4 2 2 2 5" xfId="3954"/>
    <cellStyle name="Обычный 2 2 2 4 2 2 3" xfId="3961"/>
    <cellStyle name="Обычный 2 2 2 4 2 2 3 2" xfId="3962"/>
    <cellStyle name="Обычный 2 2 2 4 2 2 4" xfId="3963"/>
    <cellStyle name="Обычный 2 2 2 4 2 2 5" xfId="2483"/>
    <cellStyle name="Обычный 2 2 2 4 2 3" xfId="822"/>
    <cellStyle name="Обычный 2 2 2 4 2 3 2" xfId="1766"/>
    <cellStyle name="Обычный 2 2 2 4 2 3 2 2" xfId="3965"/>
    <cellStyle name="Обычный 2 2 2 4 2 3 2 2 2" xfId="3966"/>
    <cellStyle name="Обычный 2 2 2 4 2 3 2 3" xfId="3967"/>
    <cellStyle name="Обычный 2 2 2 4 2 3 2 4" xfId="3964"/>
    <cellStyle name="Обычный 2 2 2 4 2 3 3" xfId="3968"/>
    <cellStyle name="Обычный 2 2 2 4 2 3 3 2" xfId="3969"/>
    <cellStyle name="Обычный 2 2 2 4 2 3 4" xfId="3970"/>
    <cellStyle name="Обычный 2 2 2 4 2 3 4 2" xfId="3971"/>
    <cellStyle name="Обычный 2 2 2 4 2 3 5" xfId="3972"/>
    <cellStyle name="Обычный 2 2 2 4 2 3 5 2" xfId="3973"/>
    <cellStyle name="Обычный 2 2 2 4 2 3 6" xfId="3974"/>
    <cellStyle name="Обычный 2 2 2 4 2 3 6 2" xfId="3975"/>
    <cellStyle name="Обычный 2 2 2 4 2 3 7" xfId="3976"/>
    <cellStyle name="Обычный 2 2 2 4 2 3 7 2" xfId="3977"/>
    <cellStyle name="Обычный 2 2 2 4 2 3 8" xfId="3978"/>
    <cellStyle name="Обычный 2 2 2 4 2 3 9" xfId="2712"/>
    <cellStyle name="Обычный 2 2 2 4 2 4" xfId="823"/>
    <cellStyle name="Обычный 2 2 2 4 2 4 2" xfId="3980"/>
    <cellStyle name="Обычный 2 2 2 4 2 4 2 2" xfId="3981"/>
    <cellStyle name="Обычный 2 2 2 4 2 4 3" xfId="3982"/>
    <cellStyle name="Обычный 2 2 2 4 2 4 4" xfId="3979"/>
    <cellStyle name="Обычный 2 2 2 4 2 5" xfId="3983"/>
    <cellStyle name="Обычный 2 2 2 4 2 5 2" xfId="3984"/>
    <cellStyle name="Обычный 2 2 2 4 2 5 2 2" xfId="3985"/>
    <cellStyle name="Обычный 2 2 2 4 2 5 2 2 2" xfId="3986"/>
    <cellStyle name="Обычный 2 2 2 4 2 5 2 3" xfId="3987"/>
    <cellStyle name="Обычный 2 2 2 4 2 5 3" xfId="3988"/>
    <cellStyle name="Обычный 2 2 2 4 2 5 3 2" xfId="3989"/>
    <cellStyle name="Обычный 2 2 2 4 2 5 4" xfId="3990"/>
    <cellStyle name="Обычный 2 2 2 4 2 5 4 2" xfId="3991"/>
    <cellStyle name="Обычный 2 2 2 4 2 5 5" xfId="3992"/>
    <cellStyle name="Обычный 2 2 2 4 2 6" xfId="3993"/>
    <cellStyle name="Обычный 2 2 2 4 2 6 2" xfId="3994"/>
    <cellStyle name="Обычный 2 2 2 4 2 6 2 2" xfId="3995"/>
    <cellStyle name="Обычный 2 2 2 4 2 6 2 2 2" xfId="3996"/>
    <cellStyle name="Обычный 2 2 2 4 2 6 2 2 3" xfId="3997"/>
    <cellStyle name="Обычный 2 2 2 4 2 6 2 3" xfId="3998"/>
    <cellStyle name="Обычный 2 2 2 4 2 6 3" xfId="3999"/>
    <cellStyle name="Обычный 2 2 2 4 2 7" xfId="4000"/>
    <cellStyle name="Обычный 2 2 2 4 2 7 2" xfId="4001"/>
    <cellStyle name="Обычный 2 2 2 4 2 8" xfId="4002"/>
    <cellStyle name="Обычный 2 2 2 4 2 8 2" xfId="4003"/>
    <cellStyle name="Обычный 2 2 2 4 2 8 2 2" xfId="4004"/>
    <cellStyle name="Обычный 2 2 2 4 2 8 2 2 2" xfId="4005"/>
    <cellStyle name="Обычный 2 2 2 4 2 8 2 2 3" xfId="4006"/>
    <cellStyle name="Обычный 2 2 2 4 2 8 2 2 4" xfId="4007"/>
    <cellStyle name="Обычный 2 2 2 4 2 8 2 3" xfId="4008"/>
    <cellStyle name="Обычный 2 2 2 4 2 8 2 4" xfId="4009"/>
    <cellStyle name="Обычный 2 2 2 4 2 8 2 4 2" xfId="4010"/>
    <cellStyle name="Обычный 2 2 2 4 2 8 2 4 3" xfId="4011"/>
    <cellStyle name="Обычный 2 2 2 4 2 8 2 5" xfId="4012"/>
    <cellStyle name="Обычный 2 2 2 4 2 8 2 6" xfId="4013"/>
    <cellStyle name="Обычный 2 2 2 4 2 8 3" xfId="4014"/>
    <cellStyle name="Обычный 2 2 2 4 2 8 4" xfId="4015"/>
    <cellStyle name="Обычный 2 2 2 4 2 8 5" xfId="4016"/>
    <cellStyle name="Обычный 2 2 2 4 2 9" xfId="4017"/>
    <cellStyle name="Обычный 2 2 2 4 2 9 2" xfId="4018"/>
    <cellStyle name="Обычный 2 2 2 4 3" xfId="409"/>
    <cellStyle name="Обычный 2 2 2 4 3 2" xfId="824"/>
    <cellStyle name="Обычный 2 2 2 4 3 2 2" xfId="4020"/>
    <cellStyle name="Обычный 2 2 2 4 3 2 3" xfId="4019"/>
    <cellStyle name="Обычный 2 2 2 4 3 3" xfId="4021"/>
    <cellStyle name="Обычный 2 2 2 4 3 3 2" xfId="4022"/>
    <cellStyle name="Обычный 2 2 2 4 3 3 2 2" xfId="4023"/>
    <cellStyle name="Обычный 2 2 2 4 3 3 2 3" xfId="4024"/>
    <cellStyle name="Обычный 2 2 2 4 3 3 2 3 2" xfId="4025"/>
    <cellStyle name="Обычный 2 2 2 4 3 3 2 3 3" xfId="4026"/>
    <cellStyle name="Обычный 2 2 2 4 3 3 2 4" xfId="4027"/>
    <cellStyle name="Обычный 2 2 2 4 3 3 2 5" xfId="4028"/>
    <cellStyle name="Обычный 2 2 2 4 3 3 2 6" xfId="4029"/>
    <cellStyle name="Обычный 2 2 2 4 3 3 3" xfId="4030"/>
    <cellStyle name="Обычный 2 2 2 4 3 4" xfId="4031"/>
    <cellStyle name="Обычный 2 2 2 4 3 4 2" xfId="4032"/>
    <cellStyle name="Обычный 2 2 2 4 3 5" xfId="4033"/>
    <cellStyle name="Обычный 2 2 2 4 3 5 2" xfId="4034"/>
    <cellStyle name="Обычный 2 2 2 4 3 6" xfId="4035"/>
    <cellStyle name="Обычный 2 2 2 4 3 6 2" xfId="4036"/>
    <cellStyle name="Обычный 2 2 2 4 3 7" xfId="4037"/>
    <cellStyle name="Обычный 2 2 2 4 3 8" xfId="2367"/>
    <cellStyle name="Обычный 2 2 2 4 4" xfId="825"/>
    <cellStyle name="Обычный 2 2 2 4 4 2" xfId="1767"/>
    <cellStyle name="Обычный 2 2 2 4 4 2 2" xfId="4039"/>
    <cellStyle name="Обычный 2 2 2 4 4 2 3" xfId="4038"/>
    <cellStyle name="Обычный 2 2 2 4 4 3" xfId="4040"/>
    <cellStyle name="Обычный 2 2 2 4 4 3 2" xfId="4041"/>
    <cellStyle name="Обычный 2 2 2 4 4 4" xfId="4042"/>
    <cellStyle name="Обычный 2 2 2 4 4 4 2" xfId="4043"/>
    <cellStyle name="Обычный 2 2 2 4 4 5" xfId="4044"/>
    <cellStyle name="Обычный 2 2 2 4 4 6" xfId="2713"/>
    <cellStyle name="Обычный 2 2 2 4 5" xfId="826"/>
    <cellStyle name="Обычный 2 2 2 4 5 2" xfId="4046"/>
    <cellStyle name="Обычный 2 2 2 4 5 2 2" xfId="4047"/>
    <cellStyle name="Обычный 2 2 2 4 5 3" xfId="4048"/>
    <cellStyle name="Обычный 2 2 2 4 5 4" xfId="4045"/>
    <cellStyle name="Обычный 2 2 2 4 6" xfId="4049"/>
    <cellStyle name="Обычный 2 2 2 4 6 2" xfId="4050"/>
    <cellStyle name="Обычный 2 2 2 4 6 2 2" xfId="4051"/>
    <cellStyle name="Обычный 2 2 2 4 6 3" xfId="4052"/>
    <cellStyle name="Обычный 2 2 2 4 6 3 2" xfId="4053"/>
    <cellStyle name="Обычный 2 2 2 4 6 4" xfId="4054"/>
    <cellStyle name="Обычный 2 2 2 4 7" xfId="4055"/>
    <cellStyle name="Обычный 2 2 2 4 7 2" xfId="4056"/>
    <cellStyle name="Обычный 2 2 2 4 7 2 2" xfId="4057"/>
    <cellStyle name="Обычный 2 2 2 4 7 2 2 2" xfId="4058"/>
    <cellStyle name="Обычный 2 2 2 4 7 2 2 3" xfId="4059"/>
    <cellStyle name="Обычный 2 2 2 4 7 2 3" xfId="4060"/>
    <cellStyle name="Обычный 2 2 2 4 7 3" xfId="4061"/>
    <cellStyle name="Обычный 2 2 2 4 7 3 2" xfId="4062"/>
    <cellStyle name="Обычный 2 2 2 4 7 4" xfId="4063"/>
    <cellStyle name="Обычный 2 2 2 4 7 4 2" xfId="4064"/>
    <cellStyle name="Обычный 2 2 2 4 7 5" xfId="4065"/>
    <cellStyle name="Обычный 2 2 2 4 7 6" xfId="4066"/>
    <cellStyle name="Обычный 2 2 2 4 7 7" xfId="4067"/>
    <cellStyle name="Обычный 2 2 2 4 8" xfId="4068"/>
    <cellStyle name="Обычный 2 2 2 4 8 2" xfId="4069"/>
    <cellStyle name="Обычный 2 2 2 4 8 2 2" xfId="4070"/>
    <cellStyle name="Обычный 2 2 2 4 8 3" xfId="4071"/>
    <cellStyle name="Обычный 2 2 2 4 8 3 2" xfId="4072"/>
    <cellStyle name="Обычный 2 2 2 4 8 4" xfId="4073"/>
    <cellStyle name="Обычный 2 2 2 4 8 4 2" xfId="4074"/>
    <cellStyle name="Обычный 2 2 2 4 9" xfId="4075"/>
    <cellStyle name="Обычный 2 2 2 4 9 2" xfId="4076"/>
    <cellStyle name="Обычный 2 2 2 5" xfId="53"/>
    <cellStyle name="Обычный 2 2 2 5 2" xfId="289"/>
    <cellStyle name="Обычный 2 2 2 5 2 2" xfId="565"/>
    <cellStyle name="Обычный 2 2 2 5 2 2 2" xfId="827"/>
    <cellStyle name="Обычный 2 2 2 5 2 2 2 2" xfId="6655"/>
    <cellStyle name="Обычный 2 2 2 5 2 2 3" xfId="2484"/>
    <cellStyle name="Обычный 2 2 2 5 2 3" xfId="828"/>
    <cellStyle name="Обычный 2 2 2 5 2 3 2" xfId="1768"/>
    <cellStyle name="Обычный 2 2 2 5 2 3 2 2" xfId="6656"/>
    <cellStyle name="Обычный 2 2 2 5 2 3 3" xfId="2714"/>
    <cellStyle name="Обычный 2 2 2 5 2 4" xfId="829"/>
    <cellStyle name="Обычный 2 2 2 5 2 4 2" xfId="6654"/>
    <cellStyle name="Обычный 2 2 2 5 2 5" xfId="2118"/>
    <cellStyle name="Обычный 2 2 2 5 3" xfId="411"/>
    <cellStyle name="Обычный 2 2 2 5 3 2" xfId="830"/>
    <cellStyle name="Обычный 2 2 2 5 3 2 2" xfId="4077"/>
    <cellStyle name="Обычный 2 2 2 5 3 3" xfId="2368"/>
    <cellStyle name="Обычный 2 2 2 5 4" xfId="831"/>
    <cellStyle name="Обычный 2 2 2 5 4 2" xfId="1769"/>
    <cellStyle name="Обычный 2 2 2 5 4 2 2" xfId="6657"/>
    <cellStyle name="Обычный 2 2 2 5 4 3" xfId="2715"/>
    <cellStyle name="Обычный 2 2 2 5 5" xfId="832"/>
    <cellStyle name="Обычный 2 2 2 5 5 2" xfId="6653"/>
    <cellStyle name="Обычный 2 2 2 5 6" xfId="2117"/>
    <cellStyle name="Обычный 2 2 2 6" xfId="54"/>
    <cellStyle name="Обычный 2 2 2 6 10" xfId="4078"/>
    <cellStyle name="Обычный 2 2 2 6 10 2" xfId="4079"/>
    <cellStyle name="Обычный 2 2 2 6 10 2 2" xfId="4080"/>
    <cellStyle name="Обычный 2 2 2 6 10 3" xfId="4081"/>
    <cellStyle name="Обычный 2 2 2 6 11" xfId="4082"/>
    <cellStyle name="Обычный 2 2 2 6 11 2" xfId="4083"/>
    <cellStyle name="Обычный 2 2 2 6 11 2 2" xfId="4084"/>
    <cellStyle name="Обычный 2 2 2 6 11 2 2 2" xfId="4085"/>
    <cellStyle name="Обычный 2 2 2 6 11 2 2 3" xfId="4086"/>
    <cellStyle name="Обычный 2 2 2 6 11 2 3" xfId="4087"/>
    <cellStyle name="Обычный 2 2 2 6 11 3" xfId="4088"/>
    <cellStyle name="Обычный 2 2 2 6 12" xfId="4089"/>
    <cellStyle name="Обычный 2 2 2 6 12 2" xfId="4090"/>
    <cellStyle name="Обычный 2 2 2 6 13" xfId="4091"/>
    <cellStyle name="Обычный 2 2 2 6 14" xfId="2119"/>
    <cellStyle name="Обычный 2 2 2 6 2" xfId="290"/>
    <cellStyle name="Обычный 2 2 2 6 2 10" xfId="4092"/>
    <cellStyle name="Обычный 2 2 2 6 2 11" xfId="4093"/>
    <cellStyle name="Обычный 2 2 2 6 2 12" xfId="4094"/>
    <cellStyle name="Обычный 2 2 2 6 2 13" xfId="4095"/>
    <cellStyle name="Обычный 2 2 2 6 2 14" xfId="2120"/>
    <cellStyle name="Обычный 2 2 2 6 2 2" xfId="566"/>
    <cellStyle name="Обычный 2 2 2 6 2 2 10" xfId="2485"/>
    <cellStyle name="Обычный 2 2 2 6 2 2 2" xfId="833"/>
    <cellStyle name="Обычный 2 2 2 6 2 2 2 2" xfId="4097"/>
    <cellStyle name="Обычный 2 2 2 6 2 2 2 2 2" xfId="4098"/>
    <cellStyle name="Обычный 2 2 2 6 2 2 2 3" xfId="4096"/>
    <cellStyle name="Обычный 2 2 2 6 2 2 3" xfId="4099"/>
    <cellStyle name="Обычный 2 2 2 6 2 2 3 2" xfId="4100"/>
    <cellStyle name="Обычный 2 2 2 6 2 2 3 2 2" xfId="4101"/>
    <cellStyle name="Обычный 2 2 2 6 2 2 3 3" xfId="4102"/>
    <cellStyle name="Обычный 2 2 2 6 2 2 4" xfId="4103"/>
    <cellStyle name="Обычный 2 2 2 6 2 2 4 2" xfId="4104"/>
    <cellStyle name="Обычный 2 2 2 6 2 2 4 2 2" xfId="4105"/>
    <cellStyle name="Обычный 2 2 2 6 2 2 4 3" xfId="4106"/>
    <cellStyle name="Обычный 2 2 2 6 2 2 5" xfId="4107"/>
    <cellStyle name="Обычный 2 2 2 6 2 2 5 2" xfId="4108"/>
    <cellStyle name="Обычный 2 2 2 6 2 2 5 2 2" xfId="4109"/>
    <cellStyle name="Обычный 2 2 2 6 2 2 6" xfId="4110"/>
    <cellStyle name="Обычный 2 2 2 6 2 2 6 2" xfId="4111"/>
    <cellStyle name="Обычный 2 2 2 6 2 2 7" xfId="4112"/>
    <cellStyle name="Обычный 2 2 2 6 2 2 7 2" xfId="4113"/>
    <cellStyle name="Обычный 2 2 2 6 2 2 8" xfId="4114"/>
    <cellStyle name="Обычный 2 2 2 6 2 2 8 2" xfId="4115"/>
    <cellStyle name="Обычный 2 2 2 6 2 2 8 3" xfId="4116"/>
    <cellStyle name="Обычный 2 2 2 6 2 2 9" xfId="4117"/>
    <cellStyle name="Обычный 2 2 2 6 2 3" xfId="834"/>
    <cellStyle name="Обычный 2 2 2 6 2 3 2" xfId="1770"/>
    <cellStyle name="Обычный 2 2 2 6 2 3 2 2" xfId="4119"/>
    <cellStyle name="Обычный 2 2 2 6 2 3 2 3" xfId="4118"/>
    <cellStyle name="Обычный 2 2 2 6 2 3 3" xfId="4120"/>
    <cellStyle name="Обычный 2 2 2 6 2 3 3 2" xfId="4121"/>
    <cellStyle name="Обычный 2 2 2 6 2 3 4" xfId="4122"/>
    <cellStyle name="Обычный 2 2 2 6 2 3 5" xfId="2716"/>
    <cellStyle name="Обычный 2 2 2 6 2 4" xfId="835"/>
    <cellStyle name="Обычный 2 2 2 6 2 4 2" xfId="4124"/>
    <cellStyle name="Обычный 2 2 2 6 2 4 2 2" xfId="4125"/>
    <cellStyle name="Обычный 2 2 2 6 2 4 3" xfId="4126"/>
    <cellStyle name="Обычный 2 2 2 6 2 4 3 2" xfId="4127"/>
    <cellStyle name="Обычный 2 2 2 6 2 4 4" xfId="4128"/>
    <cellStyle name="Обычный 2 2 2 6 2 4 5" xfId="4123"/>
    <cellStyle name="Обычный 2 2 2 6 2 5" xfId="4129"/>
    <cellStyle name="Обычный 2 2 2 6 2 5 2" xfId="4130"/>
    <cellStyle name="Обычный 2 2 2 6 2 5 2 2" xfId="4131"/>
    <cellStyle name="Обычный 2 2 2 6 2 5 3" xfId="4132"/>
    <cellStyle name="Обычный 2 2 2 6 2 6" xfId="4133"/>
    <cellStyle name="Обычный 2 2 2 6 2 6 2" xfId="4134"/>
    <cellStyle name="Обычный 2 2 2 6 2 7" xfId="4135"/>
    <cellStyle name="Обычный 2 2 2 6 2 8" xfId="4136"/>
    <cellStyle name="Обычный 2 2 2 6 2 9" xfId="4137"/>
    <cellStyle name="Обычный 2 2 2 6 3" xfId="412"/>
    <cellStyle name="Обычный 2 2 2 6 3 10" xfId="4138"/>
    <cellStyle name="Обычный 2 2 2 6 3 10 2" xfId="4139"/>
    <cellStyle name="Обычный 2 2 2 6 3 10 3" xfId="4140"/>
    <cellStyle name="Обычный 2 2 2 6 3 10 4" xfId="4141"/>
    <cellStyle name="Обычный 2 2 2 6 3 10 5" xfId="4142"/>
    <cellStyle name="Обычный 2 2 2 6 3 10 6" xfId="4143"/>
    <cellStyle name="Обычный 2 2 2 6 3 10 7" xfId="4144"/>
    <cellStyle name="Обычный 2 2 2 6 3 11" xfId="4145"/>
    <cellStyle name="Обычный 2 2 2 6 3 12" xfId="4146"/>
    <cellStyle name="Обычный 2 2 2 6 3 13" xfId="4147"/>
    <cellStyle name="Обычный 2 2 2 6 3 14" xfId="4148"/>
    <cellStyle name="Обычный 2 2 2 6 3 15" xfId="4149"/>
    <cellStyle name="Обычный 2 2 2 6 3 16" xfId="4150"/>
    <cellStyle name="Обычный 2 2 2 6 3 17" xfId="4151"/>
    <cellStyle name="Обычный 2 2 2 6 3 18" xfId="4152"/>
    <cellStyle name="Обычный 2 2 2 6 3 19" xfId="4153"/>
    <cellStyle name="Обычный 2 2 2 6 3 2" xfId="836"/>
    <cellStyle name="Обычный 2 2 2 6 3 2 2" xfId="4155"/>
    <cellStyle name="Обычный 2 2 2 6 3 2 2 2" xfId="4156"/>
    <cellStyle name="Обычный 2 2 2 6 3 2 2 2 2" xfId="4157"/>
    <cellStyle name="Обычный 2 2 2 6 3 2 3" xfId="4158"/>
    <cellStyle name="Обычный 2 2 2 6 3 2 3 2" xfId="4159"/>
    <cellStyle name="Обычный 2 2 2 6 3 2 4" xfId="4160"/>
    <cellStyle name="Обычный 2 2 2 6 3 2 4 2" xfId="4161"/>
    <cellStyle name="Обычный 2 2 2 6 3 2 5" xfId="4162"/>
    <cellStyle name="Обычный 2 2 2 6 3 2 6" xfId="4154"/>
    <cellStyle name="Обычный 2 2 2 6 3 20" xfId="4163"/>
    <cellStyle name="Обычный 2 2 2 6 3 21" xfId="4164"/>
    <cellStyle name="Обычный 2 2 2 6 3 22" xfId="4165"/>
    <cellStyle name="Обычный 2 2 2 6 3 23" xfId="4166"/>
    <cellStyle name="Обычный 2 2 2 6 3 24" xfId="4167"/>
    <cellStyle name="Обычный 2 2 2 6 3 25" xfId="2369"/>
    <cellStyle name="Обычный 2 2 2 6 3 3" xfId="4168"/>
    <cellStyle name="Обычный 2 2 2 6 3 3 2" xfId="4169"/>
    <cellStyle name="Обычный 2 2 2 6 3 3 2 2" xfId="4170"/>
    <cellStyle name="Обычный 2 2 2 6 3 3 3" xfId="4171"/>
    <cellStyle name="Обычный 2 2 2 6 3 3 3 2" xfId="4172"/>
    <cellStyle name="Обычный 2 2 2 6 3 3 4" xfId="4173"/>
    <cellStyle name="Обычный 2 2 2 6 3 4" xfId="4174"/>
    <cellStyle name="Обычный 2 2 2 6 3 4 2" xfId="4175"/>
    <cellStyle name="Обычный 2 2 2 6 3 5" xfId="4176"/>
    <cellStyle name="Обычный 2 2 2 6 3 5 2" xfId="4177"/>
    <cellStyle name="Обычный 2 2 2 6 3 6" xfId="4178"/>
    <cellStyle name="Обычный 2 2 2 6 3 6 2" xfId="4179"/>
    <cellStyle name="Обычный 2 2 2 6 3 7" xfId="4180"/>
    <cellStyle name="Обычный 2 2 2 6 3 7 2" xfId="4181"/>
    <cellStyle name="Обычный 2 2 2 6 3 7 2 2" xfId="4182"/>
    <cellStyle name="Обычный 2 2 2 6 3 7 3" xfId="4183"/>
    <cellStyle name="Обычный 2 2 2 6 3 7 3 2" xfId="4184"/>
    <cellStyle name="Обычный 2 2 2 6 3 7 4" xfId="4185"/>
    <cellStyle name="Обычный 2 2 2 6 3 7 4 2" xfId="4186"/>
    <cellStyle name="Обычный 2 2 2 6 3 7 4 3" xfId="4187"/>
    <cellStyle name="Обычный 2 2 2 6 3 7 5" xfId="4188"/>
    <cellStyle name="Обычный 2 2 2 6 3 7 6" xfId="4189"/>
    <cellStyle name="Обычный 2 2 2 6 3 8" xfId="4190"/>
    <cellStyle name="Обычный 2 2 2 6 3 8 2" xfId="4191"/>
    <cellStyle name="Обычный 2 2 2 6 3 9" xfId="4192"/>
    <cellStyle name="Обычный 2 2 2 6 3 9 2" xfId="4193"/>
    <cellStyle name="Обычный 2 2 2 6 4" xfId="837"/>
    <cellStyle name="Обычный 2 2 2 6 4 2" xfId="1771"/>
    <cellStyle name="Обычный 2 2 2 6 4 2 2" xfId="4195"/>
    <cellStyle name="Обычный 2 2 2 6 4 2 2 2" xfId="4196"/>
    <cellStyle name="Обычный 2 2 2 6 4 2 3" xfId="4197"/>
    <cellStyle name="Обычный 2 2 2 6 4 2 4" xfId="4194"/>
    <cellStyle name="Обычный 2 2 2 6 4 3" xfId="4198"/>
    <cellStyle name="Обычный 2 2 2 6 4 3 2" xfId="4199"/>
    <cellStyle name="Обычный 2 2 2 6 4 4" xfId="4200"/>
    <cellStyle name="Обычный 2 2 2 6 4 4 2" xfId="4201"/>
    <cellStyle name="Обычный 2 2 2 6 4 5" xfId="4202"/>
    <cellStyle name="Обычный 2 2 2 6 4 5 2" xfId="4203"/>
    <cellStyle name="Обычный 2 2 2 6 4 6" xfId="4204"/>
    <cellStyle name="Обычный 2 2 2 6 4 6 2" xfId="4205"/>
    <cellStyle name="Обычный 2 2 2 6 4 7" xfId="4206"/>
    <cellStyle name="Обычный 2 2 2 6 4 7 2" xfId="4207"/>
    <cellStyle name="Обычный 2 2 2 6 4 8" xfId="4208"/>
    <cellStyle name="Обычный 2 2 2 6 4 9" xfId="2121"/>
    <cellStyle name="Обычный 2 2 2 6 5" xfId="838"/>
    <cellStyle name="Обычный 2 2 2 6 5 2" xfId="4210"/>
    <cellStyle name="Обычный 2 2 2 6 5 2 2" xfId="4211"/>
    <cellStyle name="Обычный 2 2 2 6 5 3" xfId="4212"/>
    <cellStyle name="Обычный 2 2 2 6 5 4" xfId="4209"/>
    <cellStyle name="Обычный 2 2 2 6 6" xfId="4213"/>
    <cellStyle name="Обычный 2 2 2 6 6 2" xfId="4214"/>
    <cellStyle name="Обычный 2 2 2 6 6 2 2" xfId="4215"/>
    <cellStyle name="Обычный 2 2 2 6 6 2 2 2" xfId="4216"/>
    <cellStyle name="Обычный 2 2 2 6 6 2 3" xfId="4217"/>
    <cellStyle name="Обычный 2 2 2 6 6 2 3 2" xfId="4218"/>
    <cellStyle name="Обычный 2 2 2 6 6 2 3 2 2" xfId="4219"/>
    <cellStyle name="Обычный 2 2 2 6 6 2 4" xfId="4220"/>
    <cellStyle name="Обычный 2 2 2 6 6 3" xfId="4221"/>
    <cellStyle name="Обычный 2 2 2 6 6 3 2" xfId="4222"/>
    <cellStyle name="Обычный 2 2 2 6 6 4" xfId="4223"/>
    <cellStyle name="Обычный 2 2 2 6 6 4 2" xfId="4224"/>
    <cellStyle name="Обычный 2 2 2 6 6 5" xfId="4225"/>
    <cellStyle name="Обычный 2 2 2 6 6 5 2" xfId="4226"/>
    <cellStyle name="Обычный 2 2 2 6 6 6" xfId="4227"/>
    <cellStyle name="Обычный 2 2 2 6 6 6 2" xfId="4228"/>
    <cellStyle name="Обычный 2 2 2 6 6 7" xfId="4229"/>
    <cellStyle name="Обычный 2 2 2 6 6 7 2" xfId="4230"/>
    <cellStyle name="Обычный 2 2 2 6 6 7 2 2" xfId="4231"/>
    <cellStyle name="Обычный 2 2 2 6 6 7 3" xfId="4232"/>
    <cellStyle name="Обычный 2 2 2 6 6 8" xfId="4233"/>
    <cellStyle name="Обычный 2 2 2 6 7" xfId="4234"/>
    <cellStyle name="Обычный 2 2 2 6 7 2" xfId="4235"/>
    <cellStyle name="Обычный 2 2 2 6 7 2 2" xfId="4236"/>
    <cellStyle name="Обычный 2 2 2 6 7 2 2 2" xfId="4237"/>
    <cellStyle name="Обычный 2 2 2 6 7 2 3" xfId="4238"/>
    <cellStyle name="Обычный 2 2 2 6 7 3" xfId="4239"/>
    <cellStyle name="Обычный 2 2 2 6 7 3 2" xfId="4240"/>
    <cellStyle name="Обычный 2 2 2 6 7 4" xfId="4241"/>
    <cellStyle name="Обычный 2 2 2 6 8" xfId="4242"/>
    <cellStyle name="Обычный 2 2 2 6 8 2" xfId="4243"/>
    <cellStyle name="Обычный 2 2 2 6 8 2 2" xfId="4244"/>
    <cellStyle name="Обычный 2 2 2 6 8 3" xfId="4245"/>
    <cellStyle name="Обычный 2 2 2 6 8 4" xfId="4246"/>
    <cellStyle name="Обычный 2 2 2 6 9" xfId="4247"/>
    <cellStyle name="Обычный 2 2 2 6 9 2" xfId="4248"/>
    <cellStyle name="Обычный 2 2 2 6 9 2 2" xfId="4249"/>
    <cellStyle name="Обычный 2 2 2 6 9 3" xfId="4250"/>
    <cellStyle name="Обычный 2 2 2 6 9 3 2" xfId="4251"/>
    <cellStyle name="Обычный 2 2 2 6 9 4" xfId="4252"/>
    <cellStyle name="Обычный 2 2 2 7" xfId="55"/>
    <cellStyle name="Обычный 2 2 2 8" xfId="4253"/>
    <cellStyle name="Обычный 2 2 2 8 10" xfId="4254"/>
    <cellStyle name="Обычный 2 2 2 8 10 2" xfId="4255"/>
    <cellStyle name="Обычный 2 2 2 8 11" xfId="4256"/>
    <cellStyle name="Обычный 2 2 2 8 12" xfId="4257"/>
    <cellStyle name="Обычный 2 2 2 8 13" xfId="4258"/>
    <cellStyle name="Обычный 2 2 2 8 14" xfId="4259"/>
    <cellStyle name="Обычный 2 2 2 8 14 2" xfId="4260"/>
    <cellStyle name="Обычный 2 2 2 8 15" xfId="4261"/>
    <cellStyle name="Обычный 2 2 2 8 16" xfId="4262"/>
    <cellStyle name="Обычный 2 2 2 8 17" xfId="4263"/>
    <cellStyle name="Обычный 2 2 2 8 2" xfId="4264"/>
    <cellStyle name="Обычный 2 2 2 8 2 10" xfId="4265"/>
    <cellStyle name="Обычный 2 2 2 8 2 11" xfId="4266"/>
    <cellStyle name="Обычный 2 2 2 8 2 12" xfId="4267"/>
    <cellStyle name="Обычный 2 2 2 8 2 2" xfId="4268"/>
    <cellStyle name="Обычный 2 2 2 8 2 2 2" xfId="4269"/>
    <cellStyle name="Обычный 2 2 2 8 2 3" xfId="4270"/>
    <cellStyle name="Обычный 2 2 2 8 2 3 2" xfId="4271"/>
    <cellStyle name="Обычный 2 2 2 8 2 3 3" xfId="4272"/>
    <cellStyle name="Обычный 2 2 2 8 2 3 3 2" xfId="4273"/>
    <cellStyle name="Обычный 2 2 2 8 2 3 4" xfId="4274"/>
    <cellStyle name="Обычный 2 2 2 8 2 3 5" xfId="4275"/>
    <cellStyle name="Обычный 2 2 2 8 2 3 6" xfId="4276"/>
    <cellStyle name="Обычный 2 2 2 8 2 3 7" xfId="4277"/>
    <cellStyle name="Обычный 2 2 2 8 2 3 8" xfId="4278"/>
    <cellStyle name="Обычный 2 2 2 8 2 4" xfId="4279"/>
    <cellStyle name="Обычный 2 2 2 8 2 5" xfId="4280"/>
    <cellStyle name="Обычный 2 2 2 8 2 6" xfId="4281"/>
    <cellStyle name="Обычный 2 2 2 8 2 7" xfId="4282"/>
    <cellStyle name="Обычный 2 2 2 8 2 8" xfId="4283"/>
    <cellStyle name="Обычный 2 2 2 8 2 9" xfId="4284"/>
    <cellStyle name="Обычный 2 2 2 8 3" xfId="4285"/>
    <cellStyle name="Обычный 2 2 2 8 3 2" xfId="4286"/>
    <cellStyle name="Обычный 2 2 2 8 3 2 2" xfId="4287"/>
    <cellStyle name="Обычный 2 2 2 8 3 3" xfId="4288"/>
    <cellStyle name="Обычный 2 2 2 8 4" xfId="4289"/>
    <cellStyle name="Обычный 2 2 2 8 4 2" xfId="4290"/>
    <cellStyle name="Обычный 2 2 2 8 5" xfId="4291"/>
    <cellStyle name="Обычный 2 2 2 8 5 2" xfId="4292"/>
    <cellStyle name="Обычный 2 2 2 8 6" xfId="4293"/>
    <cellStyle name="Обычный 2 2 2 8 7" xfId="4294"/>
    <cellStyle name="Обычный 2 2 2 8 7 2" xfId="4295"/>
    <cellStyle name="Обычный 2 2 2 8 7 2 2" xfId="4296"/>
    <cellStyle name="Обычный 2 2 2 8 7 3" xfId="4297"/>
    <cellStyle name="Обычный 2 2 2 8 7 3 2" xfId="4298"/>
    <cellStyle name="Обычный 2 2 2 8 7 4" xfId="4299"/>
    <cellStyle name="Обычный 2 2 2 8 7 4 2" xfId="4300"/>
    <cellStyle name="Обычный 2 2 2 8 7 4 3" xfId="4301"/>
    <cellStyle name="Обычный 2 2 2 8 7 5" xfId="4302"/>
    <cellStyle name="Обычный 2 2 2 8 7 6" xfId="4303"/>
    <cellStyle name="Обычный 2 2 2 8 8" xfId="4304"/>
    <cellStyle name="Обычный 2 2 2 8 8 2" xfId="4305"/>
    <cellStyle name="Обычный 2 2 2 8 8 2 2" xfId="4306"/>
    <cellStyle name="Обычный 2 2 2 8 9" xfId="4307"/>
    <cellStyle name="Обычный 2 2 2 8 9 2" xfId="4308"/>
    <cellStyle name="Обычный 2 2 2 8 9 3" xfId="4309"/>
    <cellStyle name="Обычный 2 2 2 9" xfId="4310"/>
    <cellStyle name="Обычный 2 2 2 9 2" xfId="4311"/>
    <cellStyle name="Обычный 2 2 2 9 2 2" xfId="4312"/>
    <cellStyle name="Обычный 2 2 2 9 3" xfId="4313"/>
    <cellStyle name="Обычный 2 2 2 9 3 2" xfId="4314"/>
    <cellStyle name="Обычный 2 2 2 9 4" xfId="4315"/>
    <cellStyle name="Обычный 2 2 3" xfId="56"/>
    <cellStyle name="Обычный 2 2 3 2" xfId="57"/>
    <cellStyle name="Обычный 2 2 3 2 2" xfId="291"/>
    <cellStyle name="Обычный 2 2 3 2 2 2" xfId="567"/>
    <cellStyle name="Обычный 2 2 3 2 2 2 2" xfId="839"/>
    <cellStyle name="Обычный 2 2 3 2 2 2 2 2" xfId="6659"/>
    <cellStyle name="Обычный 2 2 3 2 2 2 3" xfId="2486"/>
    <cellStyle name="Обычный 2 2 3 2 2 3" xfId="840"/>
    <cellStyle name="Обычный 2 2 3 2 2 3 2" xfId="1773"/>
    <cellStyle name="Обычный 2 2 3 2 2 3 2 2" xfId="6660"/>
    <cellStyle name="Обычный 2 2 3 2 2 3 3" xfId="2717"/>
    <cellStyle name="Обычный 2 2 3 2 2 4" xfId="841"/>
    <cellStyle name="Обычный 2 2 3 2 2 4 2" xfId="6658"/>
    <cellStyle name="Обычный 2 2 3 2 2 5" xfId="2122"/>
    <cellStyle name="Обычный 2 2 3 2 3" xfId="413"/>
    <cellStyle name="Обычный 2 2 3 2 3 2" xfId="842"/>
    <cellStyle name="Обычный 2 2 3 2 3 2 2" xfId="6661"/>
    <cellStyle name="Обычный 2 2 3 2 3 3" xfId="2123"/>
    <cellStyle name="Обычный 2 2 3 2 4" xfId="843"/>
    <cellStyle name="Обычный 2 2 3 2 4 2" xfId="1774"/>
    <cellStyle name="Обычный 2 2 3 2 4 2 2" xfId="6662"/>
    <cellStyle name="Обычный 2 2 3 2 4 3" xfId="2718"/>
    <cellStyle name="Обычный 2 2 3 2 5" xfId="844"/>
    <cellStyle name="Обычный 2 2 3 2 5 2" xfId="1772"/>
    <cellStyle name="Обычный 2 2 3 3" xfId="58"/>
    <cellStyle name="Обычный 2 2 3 4" xfId="845"/>
    <cellStyle name="Обычный 2 2 3 4 2" xfId="1776"/>
    <cellStyle name="Обычный 2 2 3 4 3" xfId="1775"/>
    <cellStyle name="Обычный 2 2 4" xfId="59"/>
    <cellStyle name="Обычный 2 2 4 2" xfId="292"/>
    <cellStyle name="Обычный 2 2 4 2 2" xfId="568"/>
    <cellStyle name="Обычный 2 2 4 2 2 2" xfId="846"/>
    <cellStyle name="Обычный 2 2 4 2 2 2 2" xfId="4316"/>
    <cellStyle name="Обычный 2 2 4 2 2 3" xfId="2487"/>
    <cellStyle name="Обычный 2 2 4 2 3" xfId="847"/>
    <cellStyle name="Обычный 2 2 4 2 3 2" xfId="1777"/>
    <cellStyle name="Обычный 2 2 4 2 3 2 2" xfId="6665"/>
    <cellStyle name="Обычный 2 2 4 2 3 3" xfId="2719"/>
    <cellStyle name="Обычный 2 2 4 2 4" xfId="848"/>
    <cellStyle name="Обычный 2 2 4 2 4 2" xfId="6664"/>
    <cellStyle name="Обычный 2 2 4 2 5" xfId="2125"/>
    <cellStyle name="Обычный 2 2 4 3" xfId="414"/>
    <cellStyle name="Обычный 2 2 4 3 2" xfId="849"/>
    <cellStyle name="Обычный 2 2 4 3 2 2" xfId="4317"/>
    <cellStyle name="Обычный 2 2 4 3 3" xfId="2370"/>
    <cellStyle name="Обычный 2 2 4 4" xfId="850"/>
    <cellStyle name="Обычный 2 2 4 4 2" xfId="1778"/>
    <cellStyle name="Обычный 2 2 4 4 2 2" xfId="6666"/>
    <cellStyle name="Обычный 2 2 4 4 3" xfId="2720"/>
    <cellStyle name="Обычный 2 2 4 5" xfId="851"/>
    <cellStyle name="Обычный 2 2 4 5 2" xfId="6663"/>
    <cellStyle name="Обычный 2 2 4 6" xfId="2124"/>
    <cellStyle name="Обычный 2 2 5" xfId="60"/>
    <cellStyle name="Обычный 2 2 6" xfId="4318"/>
    <cellStyle name="Обычный 2 2 6 2" xfId="4319"/>
    <cellStyle name="Обычный 2 2 6 2 2" xfId="4320"/>
    <cellStyle name="Обычный 2 2 6 2 2 2" xfId="4321"/>
    <cellStyle name="Обычный 2 2 6 2 3" xfId="4322"/>
    <cellStyle name="Обычный 2 2 6 3" xfId="4323"/>
    <cellStyle name="Обычный 2 2 6 3 2" xfId="4324"/>
    <cellStyle name="Обычный 2 2 6 4" xfId="4325"/>
    <cellStyle name="Обычный 2 2 6 4 2" xfId="4326"/>
    <cellStyle name="Обычный 2 2 6 4 3" xfId="4327"/>
    <cellStyle name="Обычный 2 2 6 4 4" xfId="4328"/>
    <cellStyle name="Обычный 2 2 6 5" xfId="4329"/>
    <cellStyle name="Обычный 2 2 6 5 2" xfId="4330"/>
    <cellStyle name="Обычный 2 2 6 6" xfId="4331"/>
    <cellStyle name="Обычный 2 2 6 6 2" xfId="4332"/>
    <cellStyle name="Обычный 2 2 6 7" xfId="4333"/>
    <cellStyle name="Обычный 2 2 6 7 2" xfId="4334"/>
    <cellStyle name="Обычный 2 2 6 8" xfId="4335"/>
    <cellStyle name="Обычный 2 2 6 9" xfId="4336"/>
    <cellStyle name="Обычный 2 2 7" xfId="7206"/>
    <cellStyle name="Обычный 2 20" xfId="61"/>
    <cellStyle name="Обычный 2 20 2" xfId="4337"/>
    <cellStyle name="Обычный 2 20 2 2" xfId="4338"/>
    <cellStyle name="Обычный 2 20 3" xfId="4339"/>
    <cellStyle name="Обычный 2 21" xfId="62"/>
    <cellStyle name="Обычный 2 22" xfId="262"/>
    <cellStyle name="Обычный 2 22 2" xfId="4340"/>
    <cellStyle name="Обычный 2 23" xfId="24"/>
    <cellStyle name="Обычный 2 23 2" xfId="4342"/>
    <cellStyle name="Обычный 2 23 3" xfId="4341"/>
    <cellStyle name="Обычный 2 24" xfId="4343"/>
    <cellStyle name="Обычный 2 3" xfId="63"/>
    <cellStyle name="Обычный 2 3 10" xfId="4344"/>
    <cellStyle name="Обычный 2 3 10 2" xfId="4345"/>
    <cellStyle name="Обычный 2 3 10 2 2" xfId="4346"/>
    <cellStyle name="Обычный 2 3 10 2 2 2" xfId="4347"/>
    <cellStyle name="Обычный 2 3 10 2 2 2 2" xfId="4348"/>
    <cellStyle name="Обычный 2 3 10 2 2 3" xfId="4349"/>
    <cellStyle name="Обычный 2 3 10 2 3" xfId="4350"/>
    <cellStyle name="Обычный 2 3 10 2 3 2" xfId="4351"/>
    <cellStyle name="Обычный 2 3 10 2 4" xfId="4352"/>
    <cellStyle name="Обычный 2 3 10 3" xfId="4353"/>
    <cellStyle name="Обычный 2 3 10 3 2" xfId="4354"/>
    <cellStyle name="Обычный 2 3 10 4" xfId="4355"/>
    <cellStyle name="Обычный 2 3 10 4 2" xfId="4356"/>
    <cellStyle name="Обычный 2 3 10 5" xfId="4357"/>
    <cellStyle name="Обычный 2 3 11" xfId="4358"/>
    <cellStyle name="Обычный 2 3 11 2" xfId="4359"/>
    <cellStyle name="Обычный 2 3 11 2 2" xfId="4360"/>
    <cellStyle name="Обычный 2 3 11 2 2 2" xfId="4361"/>
    <cellStyle name="Обычный 2 3 11 2 2 3" xfId="4362"/>
    <cellStyle name="Обычный 2 3 11 2 3" xfId="4363"/>
    <cellStyle name="Обычный 2 3 11 3" xfId="4364"/>
    <cellStyle name="Обычный 2 3 11 3 2" xfId="4365"/>
    <cellStyle name="Обычный 2 3 11 4" xfId="4366"/>
    <cellStyle name="Обычный 2 3 11 4 2" xfId="4367"/>
    <cellStyle name="Обычный 2 3 11 5" xfId="4368"/>
    <cellStyle name="Обычный 2 3 12" xfId="4369"/>
    <cellStyle name="Обычный 2 3 12 2" xfId="4370"/>
    <cellStyle name="Обычный 2 3 12 2 2" xfId="4371"/>
    <cellStyle name="Обычный 2 3 12 3" xfId="4372"/>
    <cellStyle name="Обычный 2 3 12 3 2" xfId="4373"/>
    <cellStyle name="Обычный 2 3 12 3 2 2" xfId="4374"/>
    <cellStyle name="Обычный 2 3 12 3 3" xfId="4375"/>
    <cellStyle name="Обычный 2 3 12 4" xfId="4376"/>
    <cellStyle name="Обычный 2 3 12 4 2" xfId="4377"/>
    <cellStyle name="Обычный 2 3 12 5" xfId="4378"/>
    <cellStyle name="Обычный 2 3 12 5 2" xfId="4379"/>
    <cellStyle name="Обычный 2 3 12 5 2 2" xfId="4380"/>
    <cellStyle name="Обычный 2 3 12 5 2 2 2" xfId="4381"/>
    <cellStyle name="Обычный 2 3 12 5 2 3" xfId="4382"/>
    <cellStyle name="Обычный 2 3 12 5 2 4" xfId="4383"/>
    <cellStyle name="Обычный 2 3 12 5 2 5" xfId="4384"/>
    <cellStyle name="Обычный 2 3 12 5 2 6" xfId="4385"/>
    <cellStyle name="Обычный 2 3 12 5 2 7" xfId="4386"/>
    <cellStyle name="Обычный 2 3 12 5 2 8" xfId="4387"/>
    <cellStyle name="Обычный 2 3 12 5 2 8 2" xfId="4388"/>
    <cellStyle name="Обычный 2 3 12 5 2 9" xfId="4389"/>
    <cellStyle name="Обычный 2 3 12 5 3" xfId="4390"/>
    <cellStyle name="Обычный 2 3 12 5 3 2" xfId="4391"/>
    <cellStyle name="Обычный 2 3 12 5 3 3" xfId="4392"/>
    <cellStyle name="Обычный 2 3 12 5 3 4" xfId="4393"/>
    <cellStyle name="Обычный 2 3 12 5 3 5" xfId="4394"/>
    <cellStyle name="Обычный 2 3 12 5 3 6" xfId="4395"/>
    <cellStyle name="Обычный 2 3 12 5 3 7" xfId="4396"/>
    <cellStyle name="Обычный 2 3 12 5 4" xfId="4397"/>
    <cellStyle name="Обычный 2 3 12 6" xfId="4398"/>
    <cellStyle name="Обычный 2 3 12 6 2" xfId="4399"/>
    <cellStyle name="Обычный 2 3 12 6 2 2" xfId="4400"/>
    <cellStyle name="Обычный 2 3 12 7" xfId="4401"/>
    <cellStyle name="Обычный 2 3 13" xfId="4402"/>
    <cellStyle name="Обычный 2 3 13 2" xfId="4403"/>
    <cellStyle name="Обычный 2 3 13 2 2" xfId="4404"/>
    <cellStyle name="Обычный 2 3 13 2 2 2" xfId="4405"/>
    <cellStyle name="Обычный 2 3 13 2 3" xfId="4406"/>
    <cellStyle name="Обычный 2 3 13 3" xfId="4407"/>
    <cellStyle name="Обычный 2 3 13 3 2" xfId="4408"/>
    <cellStyle name="Обычный 2 3 13 4" xfId="4409"/>
    <cellStyle name="Обычный 2 3 13 4 2" xfId="4410"/>
    <cellStyle name="Обычный 2 3 13 5" xfId="4411"/>
    <cellStyle name="Обычный 2 3 13 5 2" xfId="4412"/>
    <cellStyle name="Обычный 2 3 13 6" xfId="4413"/>
    <cellStyle name="Обычный 2 3 13 6 2" xfId="4414"/>
    <cellStyle name="Обычный 2 3 13 6 3" xfId="4415"/>
    <cellStyle name="Обычный 2 3 13 7" xfId="4416"/>
    <cellStyle name="Обычный 2 3 14" xfId="4417"/>
    <cellStyle name="Обычный 2 3 15" xfId="4418"/>
    <cellStyle name="Обычный 2 3 15 2" xfId="4419"/>
    <cellStyle name="Обычный 2 3 16" xfId="4420"/>
    <cellStyle name="Обычный 2 3 16 2" xfId="4421"/>
    <cellStyle name="Обычный 2 3 17" xfId="4422"/>
    <cellStyle name="Обычный 2 3 17 2" xfId="4423"/>
    <cellStyle name="Обычный 2 3 17 2 2" xfId="4424"/>
    <cellStyle name="Обычный 2 3 17 2 2 2" xfId="4425"/>
    <cellStyle name="Обычный 2 3 17 2 3" xfId="4426"/>
    <cellStyle name="Обычный 2 3 17 3" xfId="4427"/>
    <cellStyle name="Обычный 2 3 18" xfId="4428"/>
    <cellStyle name="Обычный 2 3 18 2" xfId="4429"/>
    <cellStyle name="Обычный 2 3 19" xfId="4430"/>
    <cellStyle name="Обычный 2 3 19 2" xfId="4431"/>
    <cellStyle name="Обычный 2 3 19 3" xfId="4432"/>
    <cellStyle name="Обычный 2 3 19 4" xfId="4433"/>
    <cellStyle name="Обычный 2 3 2" xfId="64"/>
    <cellStyle name="Обычный 2 3 2 10" xfId="4434"/>
    <cellStyle name="Обычный 2 3 2 10 2" xfId="4435"/>
    <cellStyle name="Обычный 2 3 2 10 3" xfId="4436"/>
    <cellStyle name="Обычный 2 3 2 10 4" xfId="4437"/>
    <cellStyle name="Обычный 2 3 2 11" xfId="4438"/>
    <cellStyle name="Обычный 2 3 2 11 2" xfId="4439"/>
    <cellStyle name="Обычный 2 3 2 12" xfId="4440"/>
    <cellStyle name="Обычный 2 3 2 12 2" xfId="4441"/>
    <cellStyle name="Обычный 2 3 2 13" xfId="4442"/>
    <cellStyle name="Обычный 2 3 2 14" xfId="4443"/>
    <cellStyle name="Обычный 2 3 2 15" xfId="4444"/>
    <cellStyle name="Обычный 2 3 2 15 2" xfId="4445"/>
    <cellStyle name="Обычный 2 3 2 15 2 2" xfId="4446"/>
    <cellStyle name="Обычный 2 3 2 16" xfId="4447"/>
    <cellStyle name="Обычный 2 3 2 2" xfId="65"/>
    <cellStyle name="Обычный 2 3 2 2 2" xfId="66"/>
    <cellStyle name="Обычный 2 3 2 2 2 10" xfId="4448"/>
    <cellStyle name="Обычный 2 3 2 2 2 10 2" xfId="4449"/>
    <cellStyle name="Обычный 2 3 2 2 2 11" xfId="4450"/>
    <cellStyle name="Обычный 2 3 2 2 2 12" xfId="4451"/>
    <cellStyle name="Обычный 2 3 2 2 2 13" xfId="2127"/>
    <cellStyle name="Обычный 2 3 2 2 2 2" xfId="416"/>
    <cellStyle name="Обычный 2 3 2 2 2 2 2" xfId="852"/>
    <cellStyle name="Обычный 2 3 2 2 2 2 2 2" xfId="4453"/>
    <cellStyle name="Обычный 2 3 2 2 2 2 2 3" xfId="4452"/>
    <cellStyle name="Обычный 2 3 2 2 2 2 3" xfId="4454"/>
    <cellStyle name="Обычный 2 3 2 2 2 2 4" xfId="2488"/>
    <cellStyle name="Обычный 2 3 2 2 2 3" xfId="853"/>
    <cellStyle name="Обычный 2 3 2 2 2 3 2" xfId="1779"/>
    <cellStyle name="Обычный 2 3 2 2 2 3 2 2" xfId="4455"/>
    <cellStyle name="Обычный 2 3 2 2 2 3 3" xfId="2721"/>
    <cellStyle name="Обычный 2 3 2 2 2 4" xfId="854"/>
    <cellStyle name="Обычный 2 3 2 2 2 4 2" xfId="4457"/>
    <cellStyle name="Обычный 2 3 2 2 2 4 3" xfId="4456"/>
    <cellStyle name="Обычный 2 3 2 2 2 5" xfId="4458"/>
    <cellStyle name="Обычный 2 3 2 2 2 5 2" xfId="4459"/>
    <cellStyle name="Обычный 2 3 2 2 2 5 2 2" xfId="4460"/>
    <cellStyle name="Обычный 2 3 2 2 2 5 3" xfId="4461"/>
    <cellStyle name="Обычный 2 3 2 2 2 6" xfId="4462"/>
    <cellStyle name="Обычный 2 3 2 2 2 6 2" xfId="4463"/>
    <cellStyle name="Обычный 2 3 2 2 2 6 2 2" xfId="4464"/>
    <cellStyle name="Обычный 2 3 2 2 2 6 3" xfId="4465"/>
    <cellStyle name="Обычный 2 3 2 2 2 7" xfId="4466"/>
    <cellStyle name="Обычный 2 3 2 2 2 7 2" xfId="4467"/>
    <cellStyle name="Обычный 2 3 2 2 2 7 2 2" xfId="4468"/>
    <cellStyle name="Обычный 2 3 2 2 2 7 3" xfId="4469"/>
    <cellStyle name="Обычный 2 3 2 2 2 8" xfId="4470"/>
    <cellStyle name="Обычный 2 3 2 2 2 8 2" xfId="4471"/>
    <cellStyle name="Обычный 2 3 2 2 2 9" xfId="4472"/>
    <cellStyle name="Обычный 2 3 2 2 2 9 2" xfId="4473"/>
    <cellStyle name="Обычный 2 3 2 2 3" xfId="415"/>
    <cellStyle name="Обычный 2 3 2 2 3 2" xfId="855"/>
    <cellStyle name="Обычный 2 3 2 2 3 2 2" xfId="6668"/>
    <cellStyle name="Обычный 2 3 2 2 3 3" xfId="2371"/>
    <cellStyle name="Обычный 2 3 2 2 4" xfId="856"/>
    <cellStyle name="Обычный 2 3 2 2 4 2" xfId="1780"/>
    <cellStyle name="Обычный 2 3 2 2 4 2 2" xfId="6669"/>
    <cellStyle name="Обычный 2 3 2 2 4 3" xfId="2722"/>
    <cellStyle name="Обычный 2 3 2 2 5" xfId="857"/>
    <cellStyle name="Обычный 2 3 2 2 5 2" xfId="6667"/>
    <cellStyle name="Обычный 2 3 2 2 6" xfId="2126"/>
    <cellStyle name="Обычный 2 3 2 3" xfId="67"/>
    <cellStyle name="Обычный 2 3 2 3 2" xfId="68"/>
    <cellStyle name="Обычный 2 3 2 3 2 2" xfId="418"/>
    <cellStyle name="Обычный 2 3 2 3 2 2 2" xfId="858"/>
    <cellStyle name="Обычный 2 3 2 3 2 2 2 2" xfId="4475"/>
    <cellStyle name="Обычный 2 3 2 3 2 2 2 3" xfId="4474"/>
    <cellStyle name="Обычный 2 3 2 3 2 2 3" xfId="4476"/>
    <cellStyle name="Обычный 2 3 2 3 2 2 4" xfId="2489"/>
    <cellStyle name="Обычный 2 3 2 3 2 3" xfId="859"/>
    <cellStyle name="Обычный 2 3 2 3 2 3 2" xfId="1781"/>
    <cellStyle name="Обычный 2 3 2 3 2 3 2 2" xfId="4477"/>
    <cellStyle name="Обычный 2 3 2 3 2 3 3" xfId="2723"/>
    <cellStyle name="Обычный 2 3 2 3 2 4" xfId="860"/>
    <cellStyle name="Обычный 2 3 2 3 2 4 2" xfId="4479"/>
    <cellStyle name="Обычный 2 3 2 3 2 4 3" xfId="4478"/>
    <cellStyle name="Обычный 2 3 2 3 2 5" xfId="4480"/>
    <cellStyle name="Обычный 2 3 2 3 2 6" xfId="2129"/>
    <cellStyle name="Обычный 2 3 2 3 3" xfId="417"/>
    <cellStyle name="Обычный 2 3 2 3 3 2" xfId="861"/>
    <cellStyle name="Обычный 2 3 2 3 3 2 2" xfId="6671"/>
    <cellStyle name="Обычный 2 3 2 3 3 3" xfId="2372"/>
    <cellStyle name="Обычный 2 3 2 3 4" xfId="862"/>
    <cellStyle name="Обычный 2 3 2 3 4 2" xfId="1782"/>
    <cellStyle name="Обычный 2 3 2 3 4 2 2" xfId="6672"/>
    <cellStyle name="Обычный 2 3 2 3 4 3" xfId="2724"/>
    <cellStyle name="Обычный 2 3 2 3 5" xfId="863"/>
    <cellStyle name="Обычный 2 3 2 3 5 2" xfId="6670"/>
    <cellStyle name="Обычный 2 3 2 3 6" xfId="2128"/>
    <cellStyle name="Обычный 2 3 2 4" xfId="69"/>
    <cellStyle name="Обычный 2 3 2 4 10" xfId="2130"/>
    <cellStyle name="Обычный 2 3 2 4 2" xfId="293"/>
    <cellStyle name="Обычный 2 3 2 4 2 2" xfId="569"/>
    <cellStyle name="Обычный 2 3 2 4 2 2 2" xfId="864"/>
    <cellStyle name="Обычный 2 3 2 4 2 2 2 2" xfId="4481"/>
    <cellStyle name="Обычный 2 3 2 4 2 2 3" xfId="2490"/>
    <cellStyle name="Обычный 2 3 2 4 2 3" xfId="865"/>
    <cellStyle name="Обычный 2 3 2 4 2 3 2" xfId="1783"/>
    <cellStyle name="Обычный 2 3 2 4 2 3 2 2" xfId="6674"/>
    <cellStyle name="Обычный 2 3 2 4 2 3 3" xfId="2725"/>
    <cellStyle name="Обычный 2 3 2 4 2 4" xfId="866"/>
    <cellStyle name="Обычный 2 3 2 4 2 4 2" xfId="6673"/>
    <cellStyle name="Обычный 2 3 2 4 2 5" xfId="2131"/>
    <cellStyle name="Обычный 2 3 2 4 3" xfId="419"/>
    <cellStyle name="Обычный 2 3 2 4 3 2" xfId="867"/>
    <cellStyle name="Обычный 2 3 2 4 3 2 2" xfId="4482"/>
    <cellStyle name="Обычный 2 3 2 4 3 3" xfId="2373"/>
    <cellStyle name="Обычный 2 3 2 4 4" xfId="868"/>
    <cellStyle name="Обычный 2 3 2 4 4 2" xfId="1784"/>
    <cellStyle name="Обычный 2 3 2 4 4 2 2" xfId="4484"/>
    <cellStyle name="Обычный 2 3 2 4 4 2 3" xfId="4483"/>
    <cellStyle name="Обычный 2 3 2 4 4 3" xfId="4485"/>
    <cellStyle name="Обычный 2 3 2 4 4 4" xfId="2726"/>
    <cellStyle name="Обычный 2 3 2 4 5" xfId="869"/>
    <cellStyle name="Обычный 2 3 2 4 5 2" xfId="4487"/>
    <cellStyle name="Обычный 2 3 2 4 5 3" xfId="4486"/>
    <cellStyle name="Обычный 2 3 2 4 6" xfId="4488"/>
    <cellStyle name="Обычный 2 3 2 4 6 2" xfId="4489"/>
    <cellStyle name="Обычный 2 3 2 4 6 2 2" xfId="4490"/>
    <cellStyle name="Обычный 2 3 2 4 6 3" xfId="4491"/>
    <cellStyle name="Обычный 2 3 2 4 7" xfId="4492"/>
    <cellStyle name="Обычный 2 3 2 4 7 2" xfId="4493"/>
    <cellStyle name="Обычный 2 3 2 4 8" xfId="4494"/>
    <cellStyle name="Обычный 2 3 2 4 8 2" xfId="4495"/>
    <cellStyle name="Обычный 2 3 2 4 9" xfId="4496"/>
    <cellStyle name="Обычный 2 3 2 5" xfId="4497"/>
    <cellStyle name="Обычный 2 3 2 5 10" xfId="4498"/>
    <cellStyle name="Обычный 2 3 2 5 2" xfId="4499"/>
    <cellStyle name="Обычный 2 3 2 5 2 2" xfId="4500"/>
    <cellStyle name="Обычный 2 3 2 5 2 2 2" xfId="4501"/>
    <cellStyle name="Обычный 2 3 2 5 2 3" xfId="4502"/>
    <cellStyle name="Обычный 2 3 2 5 3" xfId="4503"/>
    <cellStyle name="Обычный 2 3 2 5 3 2" xfId="4504"/>
    <cellStyle name="Обычный 2 3 2 5 4" xfId="4505"/>
    <cellStyle name="Обычный 2 3 2 5 4 2" xfId="4506"/>
    <cellStyle name="Обычный 2 3 2 5 5" xfId="4507"/>
    <cellStyle name="Обычный 2 3 2 5 5 2" xfId="4508"/>
    <cellStyle name="Обычный 2 3 2 5 6" xfId="4509"/>
    <cellStyle name="Обычный 2 3 2 5 6 2" xfId="4510"/>
    <cellStyle name="Обычный 2 3 2 5 6 2 2" xfId="4511"/>
    <cellStyle name="Обычный 2 3 2 5 6 3" xfId="4512"/>
    <cellStyle name="Обычный 2 3 2 5 7" xfId="4513"/>
    <cellStyle name="Обычный 2 3 2 5 7 2" xfId="4514"/>
    <cellStyle name="Обычный 2 3 2 5 8" xfId="4515"/>
    <cellStyle name="Обычный 2 3 2 5 8 2" xfId="4516"/>
    <cellStyle name="Обычный 2 3 2 5 9" xfId="4517"/>
    <cellStyle name="Обычный 2 3 2 5 9 2" xfId="4518"/>
    <cellStyle name="Обычный 2 3 2 6" xfId="4519"/>
    <cellStyle name="Обычный 2 3 2 6 2" xfId="4520"/>
    <cellStyle name="Обычный 2 3 2 6 2 2" xfId="4521"/>
    <cellStyle name="Обычный 2 3 2 6 3" xfId="4522"/>
    <cellStyle name="Обычный 2 3 2 7" xfId="4523"/>
    <cellStyle name="Обычный 2 3 2 7 2" xfId="4524"/>
    <cellStyle name="Обычный 2 3 2 7 2 2" xfId="4525"/>
    <cellStyle name="Обычный 2 3 2 7 2 2 2" xfId="4526"/>
    <cellStyle name="Обычный 2 3 2 7 2 2 2 2" xfId="4527"/>
    <cellStyle name="Обычный 2 3 2 7 2 2 2 2 2" xfId="4528"/>
    <cellStyle name="Обычный 2 3 2 7 2 2 2 3" xfId="4529"/>
    <cellStyle name="Обычный 2 3 2 7 2 2 2 4" xfId="4530"/>
    <cellStyle name="Обычный 2 3 2 7 2 2 2 5" xfId="4531"/>
    <cellStyle name="Обычный 2 3 2 7 2 2 2 6" xfId="4532"/>
    <cellStyle name="Обычный 2 3 2 7 2 2 2 7" xfId="4533"/>
    <cellStyle name="Обычный 2 3 2 7 2 2 2 8" xfId="4534"/>
    <cellStyle name="Обычный 2 3 2 7 2 2 2 8 2" xfId="4535"/>
    <cellStyle name="Обычный 2 3 2 7 2 2 2 9" xfId="4536"/>
    <cellStyle name="Обычный 2 3 2 7 2 2 3" xfId="4537"/>
    <cellStyle name="Обычный 2 3 2 7 2 2 3 2" xfId="4538"/>
    <cellStyle name="Обычный 2 3 2 7 2 2 3 3" xfId="4539"/>
    <cellStyle name="Обычный 2 3 2 7 2 2 3 4" xfId="4540"/>
    <cellStyle name="Обычный 2 3 2 7 2 2 3 5" xfId="4541"/>
    <cellStyle name="Обычный 2 3 2 7 2 2 3 6" xfId="4542"/>
    <cellStyle name="Обычный 2 3 2 7 2 2 3 7" xfId="4543"/>
    <cellStyle name="Обычный 2 3 2 7 2 2 4" xfId="4544"/>
    <cellStyle name="Обычный 2 3 2 7 2 3" xfId="4545"/>
    <cellStyle name="Обычный 2 3 2 7 3" xfId="4546"/>
    <cellStyle name="Обычный 2 3 2 7 3 2" xfId="4547"/>
    <cellStyle name="Обычный 2 3 2 7 4" xfId="4548"/>
    <cellStyle name="Обычный 2 3 2 7 4 2" xfId="4549"/>
    <cellStyle name="Обычный 2 3 2 7 5" xfId="4550"/>
    <cellStyle name="Обычный 2 3 2 7 5 2" xfId="4551"/>
    <cellStyle name="Обычный 2 3 2 7 5 2 2" xfId="4552"/>
    <cellStyle name="Обычный 2 3 2 7 5 2 2 2" xfId="4553"/>
    <cellStyle name="Обычный 2 3 2 7 5 2 3" xfId="4554"/>
    <cellStyle name="Обычный 2 3 2 7 5 2 4" xfId="4555"/>
    <cellStyle name="Обычный 2 3 2 7 5 2 5" xfId="4556"/>
    <cellStyle name="Обычный 2 3 2 7 5 2 6" xfId="4557"/>
    <cellStyle name="Обычный 2 3 2 7 5 2 7" xfId="4558"/>
    <cellStyle name="Обычный 2 3 2 7 5 2 8" xfId="4559"/>
    <cellStyle name="Обычный 2 3 2 7 5 2 8 2" xfId="4560"/>
    <cellStyle name="Обычный 2 3 2 7 5 2 9" xfId="4561"/>
    <cellStyle name="Обычный 2 3 2 7 5 3" xfId="4562"/>
    <cellStyle name="Обычный 2 3 2 7 5 3 2" xfId="4563"/>
    <cellStyle name="Обычный 2 3 2 7 5 3 3" xfId="4564"/>
    <cellStyle name="Обычный 2 3 2 7 5 3 4" xfId="4565"/>
    <cellStyle name="Обычный 2 3 2 7 5 3 5" xfId="4566"/>
    <cellStyle name="Обычный 2 3 2 7 5 3 6" xfId="4567"/>
    <cellStyle name="Обычный 2 3 2 7 5 3 7" xfId="4568"/>
    <cellStyle name="Обычный 2 3 2 7 5 4" xfId="4569"/>
    <cellStyle name="Обычный 2 3 2 7 6" xfId="4570"/>
    <cellStyle name="Обычный 2 3 2 7 6 2" xfId="4571"/>
    <cellStyle name="Обычный 2 3 2 7 7" xfId="4572"/>
    <cellStyle name="Обычный 2 3 2 7 7 2" xfId="4573"/>
    <cellStyle name="Обычный 2 3 2 7 7 3" xfId="4574"/>
    <cellStyle name="Обычный 2 3 2 7 7 3 2" xfId="4575"/>
    <cellStyle name="Обычный 2 3 2 7 7 3 3" xfId="4576"/>
    <cellStyle name="Обычный 2 3 2 7 7 4" xfId="4577"/>
    <cellStyle name="Обычный 2 3 2 7 7 5" xfId="4578"/>
    <cellStyle name="Обычный 2 3 2 7 8" xfId="4579"/>
    <cellStyle name="Обычный 2 3 2 8" xfId="4580"/>
    <cellStyle name="Обычный 2 3 2 8 2" xfId="4581"/>
    <cellStyle name="Обычный 2 3 2 9" xfId="4582"/>
    <cellStyle name="Обычный 2 3 2 9 2" xfId="4583"/>
    <cellStyle name="Обычный 2 3 20" xfId="4584"/>
    <cellStyle name="Обычный 2 3 20 2" xfId="4585"/>
    <cellStyle name="Обычный 2 3 21" xfId="4586"/>
    <cellStyle name="Обычный 2 3 21 2" xfId="4587"/>
    <cellStyle name="Обычный 2 3 22" xfId="4588"/>
    <cellStyle name="Обычный 2 3 22 2" xfId="4589"/>
    <cellStyle name="Обычный 2 3 22 2 2" xfId="4590"/>
    <cellStyle name="Обычный 2 3 22 2 3" xfId="4591"/>
    <cellStyle name="Обычный 2 3 22 2 4" xfId="4592"/>
    <cellStyle name="Обычный 2 3 22 3" xfId="4593"/>
    <cellStyle name="Обычный 2 3 23" xfId="4594"/>
    <cellStyle name="Обычный 2 3 23 2" xfId="4595"/>
    <cellStyle name="Обычный 2 3 24" xfId="4596"/>
    <cellStyle name="Обычный 2 3 24 2" xfId="4597"/>
    <cellStyle name="Обычный 2 3 25" xfId="4598"/>
    <cellStyle name="Обычный 2 3 3" xfId="70"/>
    <cellStyle name="Обычный 2 3 3 10" xfId="4599"/>
    <cellStyle name="Обычный 2 3 3 10 2" xfId="4600"/>
    <cellStyle name="Обычный 2 3 3 11" xfId="4601"/>
    <cellStyle name="Обычный 2 3 3 11 2" xfId="4602"/>
    <cellStyle name="Обычный 2 3 3 11 2 2" xfId="4603"/>
    <cellStyle name="Обычный 2 3 3 11 3" xfId="4604"/>
    <cellStyle name="Обычный 2 3 3 11 4" xfId="4605"/>
    <cellStyle name="Обычный 2 3 3 11 5" xfId="4606"/>
    <cellStyle name="Обычный 2 3 3 12" xfId="4607"/>
    <cellStyle name="Обычный 2 3 3 12 2" xfId="4608"/>
    <cellStyle name="Обычный 2 3 3 13" xfId="4609"/>
    <cellStyle name="Обычный 2 3 3 13 2" xfId="4610"/>
    <cellStyle name="Обычный 2 3 3 13 2 2" xfId="4611"/>
    <cellStyle name="Обычный 2 3 3 13 3" xfId="4612"/>
    <cellStyle name="Обычный 2 3 3 14" xfId="4613"/>
    <cellStyle name="Обычный 2 3 3 14 2" xfId="4614"/>
    <cellStyle name="Обычный 2 3 3 14 2 2" xfId="4615"/>
    <cellStyle name="Обычный 2 3 3 14 3" xfId="4616"/>
    <cellStyle name="Обычный 2 3 3 15" xfId="4617"/>
    <cellStyle name="Обычный 2 3 3 15 2" xfId="4618"/>
    <cellStyle name="Обычный 2 3 3 16" xfId="4619"/>
    <cellStyle name="Обычный 2 3 3 16 2" xfId="4620"/>
    <cellStyle name="Обычный 2 3 3 17" xfId="4621"/>
    <cellStyle name="Обычный 2 3 3 17 2" xfId="4622"/>
    <cellStyle name="Обычный 2 3 3 18" xfId="4623"/>
    <cellStyle name="Обычный 2 3 3 19" xfId="2132"/>
    <cellStyle name="Обычный 2 3 3 2" xfId="71"/>
    <cellStyle name="Обычный 2 3 3 2 10" xfId="2133"/>
    <cellStyle name="Обычный 2 3 3 2 2" xfId="294"/>
    <cellStyle name="Обычный 2 3 3 2 2 10" xfId="4624"/>
    <cellStyle name="Обычный 2 3 3 2 2 10 2" xfId="4625"/>
    <cellStyle name="Обычный 2 3 3 2 2 11" xfId="4626"/>
    <cellStyle name="Обычный 2 3 3 2 2 12" xfId="2134"/>
    <cellStyle name="Обычный 2 3 3 2 2 2" xfId="570"/>
    <cellStyle name="Обычный 2 3 3 2 2 2 2" xfId="870"/>
    <cellStyle name="Обычный 2 3 3 2 2 2 2 2" xfId="4628"/>
    <cellStyle name="Обычный 2 3 3 2 2 2 2 3" xfId="4629"/>
    <cellStyle name="Обычный 2 3 3 2 2 2 2 4" xfId="4627"/>
    <cellStyle name="Обычный 2 3 3 2 2 2 3" xfId="4630"/>
    <cellStyle name="Обычный 2 3 3 2 2 2 3 2" xfId="4631"/>
    <cellStyle name="Обычный 2 3 3 2 2 2 3 2 2" xfId="4632"/>
    <cellStyle name="Обычный 2 3 3 2 2 2 3 2 3" xfId="4633"/>
    <cellStyle name="Обычный 2 3 3 2 2 2 3 3" xfId="4634"/>
    <cellStyle name="Обычный 2 3 3 2 2 2 4" xfId="4635"/>
    <cellStyle name="Обычный 2 3 3 2 2 2 4 2" xfId="4636"/>
    <cellStyle name="Обычный 2 3 3 2 2 2 5" xfId="4637"/>
    <cellStyle name="Обычный 2 3 3 2 2 2 6" xfId="2491"/>
    <cellStyle name="Обычный 2 3 3 2 2 3" xfId="871"/>
    <cellStyle name="Обычный 2 3 3 2 2 3 2" xfId="1785"/>
    <cellStyle name="Обычный 2 3 3 2 2 3 2 2" xfId="4638"/>
    <cellStyle name="Обычный 2 3 3 2 2 3 3" xfId="2727"/>
    <cellStyle name="Обычный 2 3 3 2 2 4" xfId="872"/>
    <cellStyle name="Обычный 2 3 3 2 2 4 2" xfId="4640"/>
    <cellStyle name="Обычный 2 3 3 2 2 4 2 2" xfId="4641"/>
    <cellStyle name="Обычный 2 3 3 2 2 4 3" xfId="4642"/>
    <cellStyle name="Обычный 2 3 3 2 2 4 4" xfId="4639"/>
    <cellStyle name="Обычный 2 3 3 2 2 5" xfId="4643"/>
    <cellStyle name="Обычный 2 3 3 2 2 5 2" xfId="4644"/>
    <cellStyle name="Обычный 2 3 3 2 2 5 2 2" xfId="4645"/>
    <cellStyle name="Обычный 2 3 3 2 2 5 3" xfId="4646"/>
    <cellStyle name="Обычный 2 3 3 2 2 6" xfId="4647"/>
    <cellStyle name="Обычный 2 3 3 2 2 6 2" xfId="4648"/>
    <cellStyle name="Обычный 2 3 3 2 2 7" xfId="4649"/>
    <cellStyle name="Обычный 2 3 3 2 2 7 2" xfId="4650"/>
    <cellStyle name="Обычный 2 3 3 2 2 8" xfId="4651"/>
    <cellStyle name="Обычный 2 3 3 2 2 8 2" xfId="4652"/>
    <cellStyle name="Обычный 2 3 3 2 2 8 2 2" xfId="4653"/>
    <cellStyle name="Обычный 2 3 3 2 2 8 3" xfId="4654"/>
    <cellStyle name="Обычный 2 3 3 2 2 8 3 2" xfId="4655"/>
    <cellStyle name="Обычный 2 3 3 2 2 8 4" xfId="4656"/>
    <cellStyle name="Обычный 2 3 3 2 2 8 4 2" xfId="4657"/>
    <cellStyle name="Обычный 2 3 3 2 2 8 5" xfId="4658"/>
    <cellStyle name="Обычный 2 3 3 2 2 8 5 2" xfId="4659"/>
    <cellStyle name="Обычный 2 3 3 2 2 8 6" xfId="4660"/>
    <cellStyle name="Обычный 2 3 3 2 2 9" xfId="4661"/>
    <cellStyle name="Обычный 2 3 3 2 2 9 2" xfId="4662"/>
    <cellStyle name="Обычный 2 3 3 2 2 9 2 2" xfId="4663"/>
    <cellStyle name="Обычный 2 3 3 2 2 9 3" xfId="4664"/>
    <cellStyle name="Обычный 2 3 3 2 3" xfId="421"/>
    <cellStyle name="Обычный 2 3 3 2 3 2" xfId="873"/>
    <cellStyle name="Обычный 2 3 3 2 3 2 2" xfId="4666"/>
    <cellStyle name="Обычный 2 3 3 2 3 2 3" xfId="4665"/>
    <cellStyle name="Обычный 2 3 3 2 3 3" xfId="4667"/>
    <cellStyle name="Обычный 2 3 3 2 3 3 2" xfId="4668"/>
    <cellStyle name="Обычный 2 3 3 2 3 4" xfId="4669"/>
    <cellStyle name="Обычный 2 3 3 2 3 5" xfId="2375"/>
    <cellStyle name="Обычный 2 3 3 2 4" xfId="874"/>
    <cellStyle name="Обычный 2 3 3 2 4 2" xfId="1786"/>
    <cellStyle name="Обычный 2 3 3 2 4 2 2" xfId="4671"/>
    <cellStyle name="Обычный 2 3 3 2 4 2 3" xfId="4670"/>
    <cellStyle name="Обычный 2 3 3 2 4 3" xfId="4672"/>
    <cellStyle name="Обычный 2 3 3 2 4 3 2" xfId="4673"/>
    <cellStyle name="Обычный 2 3 3 2 4 4" xfId="4674"/>
    <cellStyle name="Обычный 2 3 3 2 4 5" xfId="2728"/>
    <cellStyle name="Обычный 2 3 3 2 5" xfId="875"/>
    <cellStyle name="Обычный 2 3 3 2 5 2" xfId="4676"/>
    <cellStyle name="Обычный 2 3 3 2 5 2 2" xfId="4677"/>
    <cellStyle name="Обычный 2 3 3 2 5 2 3" xfId="4678"/>
    <cellStyle name="Обычный 2 3 3 2 5 3" xfId="4679"/>
    <cellStyle name="Обычный 2 3 3 2 5 4" xfId="4675"/>
    <cellStyle name="Обычный 2 3 3 2 6" xfId="4680"/>
    <cellStyle name="Обычный 2 3 3 2 6 2" xfId="4681"/>
    <cellStyle name="Обычный 2 3 3 2 6 2 2" xfId="4682"/>
    <cellStyle name="Обычный 2 3 3 2 6 3" xfId="4683"/>
    <cellStyle name="Обычный 2 3 3 2 6 4" xfId="4684"/>
    <cellStyle name="Обычный 2 3 3 2 6 5" xfId="4685"/>
    <cellStyle name="Обычный 2 3 3 2 7" xfId="4686"/>
    <cellStyle name="Обычный 2 3 3 2 8" xfId="4687"/>
    <cellStyle name="Обычный 2 3 3 2 9" xfId="4688"/>
    <cellStyle name="Обычный 2 3 3 3" xfId="295"/>
    <cellStyle name="Обычный 2 3 3 3 2" xfId="571"/>
    <cellStyle name="Обычный 2 3 3 3 2 2" xfId="876"/>
    <cellStyle name="Обычный 2 3 3 3 2 2 2" xfId="4689"/>
    <cellStyle name="Обычный 2 3 3 3 2 3" xfId="2492"/>
    <cellStyle name="Обычный 2 3 3 3 3" xfId="877"/>
    <cellStyle name="Обычный 2 3 3 3 3 2" xfId="1787"/>
    <cellStyle name="Обычный 2 3 3 3 3 2 2" xfId="4690"/>
    <cellStyle name="Обычный 2 3 3 3 3 3" xfId="2729"/>
    <cellStyle name="Обычный 2 3 3 3 4" xfId="878"/>
    <cellStyle name="Обычный 2 3 3 3 4 2" xfId="4691"/>
    <cellStyle name="Обычный 2 3 3 3 5" xfId="2135"/>
    <cellStyle name="Обычный 2 3 3 4" xfId="420"/>
    <cellStyle name="Обычный 2 3 3 4 2" xfId="879"/>
    <cellStyle name="Обычный 2 3 3 4 2 2" xfId="4693"/>
    <cellStyle name="Обычный 2 3 3 4 2 2 2" xfId="4694"/>
    <cellStyle name="Обычный 2 3 3 4 2 3" xfId="4695"/>
    <cellStyle name="Обычный 2 3 3 4 2 4" xfId="4692"/>
    <cellStyle name="Обычный 2 3 3 4 3" xfId="4696"/>
    <cellStyle name="Обычный 2 3 3 4 3 2" xfId="4697"/>
    <cellStyle name="Обычный 2 3 3 4 3 3" xfId="4698"/>
    <cellStyle name="Обычный 2 3 3 4 4" xfId="4699"/>
    <cellStyle name="Обычный 2 3 3 4 4 2" xfId="4700"/>
    <cellStyle name="Обычный 2 3 3 4 5" xfId="4701"/>
    <cellStyle name="Обычный 2 3 3 4 6" xfId="2374"/>
    <cellStyle name="Обычный 2 3 3 5" xfId="880"/>
    <cellStyle name="Обычный 2 3 3 5 2" xfId="1788"/>
    <cellStyle name="Обычный 2 3 3 5 2 2" xfId="4702"/>
    <cellStyle name="Обычный 2 3 3 5 3" xfId="2730"/>
    <cellStyle name="Обычный 2 3 3 6" xfId="881"/>
    <cellStyle name="Обычный 2 3 3 6 2" xfId="4704"/>
    <cellStyle name="Обычный 2 3 3 6 2 2" xfId="4705"/>
    <cellStyle name="Обычный 2 3 3 6 3" xfId="4706"/>
    <cellStyle name="Обычный 2 3 3 6 4" xfId="4703"/>
    <cellStyle name="Обычный 2 3 3 7" xfId="4707"/>
    <cellStyle name="Обычный 2 3 3 7 2" xfId="4708"/>
    <cellStyle name="Обычный 2 3 3 7 2 2" xfId="4709"/>
    <cellStyle name="Обычный 2 3 3 7 2 2 2" xfId="4710"/>
    <cellStyle name="Обычный 2 3 3 7 2 3" xfId="4711"/>
    <cellStyle name="Обычный 2 3 3 7 3" xfId="4712"/>
    <cellStyle name="Обычный 2 3 3 7 3 2" xfId="4713"/>
    <cellStyle name="Обычный 2 3 3 7 3 2 2" xfId="4714"/>
    <cellStyle name="Обычный 2 3 3 7 3 2 3" xfId="4715"/>
    <cellStyle name="Обычный 2 3 3 7 3 3" xfId="4716"/>
    <cellStyle name="Обычный 2 3 3 7 4" xfId="4717"/>
    <cellStyle name="Обычный 2 3 3 7 4 2" xfId="4718"/>
    <cellStyle name="Обычный 2 3 3 7 5" xfId="4719"/>
    <cellStyle name="Обычный 2 3 3 8" xfId="4720"/>
    <cellStyle name="Обычный 2 3 3 8 2" xfId="4721"/>
    <cellStyle name="Обычный 2 3 3 9" xfId="4722"/>
    <cellStyle name="Обычный 2 3 3 9 2" xfId="4723"/>
    <cellStyle name="Обычный 2 3 4" xfId="72"/>
    <cellStyle name="Обычный 2 3 4 10" xfId="4724"/>
    <cellStyle name="Обычный 2 3 4 10 2" xfId="4725"/>
    <cellStyle name="Обычный 2 3 4 11" xfId="4726"/>
    <cellStyle name="Обычный 2 3 4 12" xfId="2136"/>
    <cellStyle name="Обычный 2 3 4 2" xfId="296"/>
    <cellStyle name="Обычный 2 3 4 2 2" xfId="572"/>
    <cellStyle name="Обычный 2 3 4 2 2 10" xfId="2493"/>
    <cellStyle name="Обычный 2 3 4 2 2 2" xfId="882"/>
    <cellStyle name="Обычный 2 3 4 2 2 2 2" xfId="4728"/>
    <cellStyle name="Обычный 2 3 4 2 2 2 3" xfId="4727"/>
    <cellStyle name="Обычный 2 3 4 2 2 3" xfId="4729"/>
    <cellStyle name="Обычный 2 3 4 2 2 3 2" xfId="4730"/>
    <cellStyle name="Обычный 2 3 4 2 2 4" xfId="4731"/>
    <cellStyle name="Обычный 2 3 4 2 2 4 2" xfId="4732"/>
    <cellStyle name="Обычный 2 3 4 2 2 4 2 2" xfId="4733"/>
    <cellStyle name="Обычный 2 3 4 2 2 4 3" xfId="4734"/>
    <cellStyle name="Обычный 2 3 4 2 2 5" xfId="4735"/>
    <cellStyle name="Обычный 2 3 4 2 2 5 2" xfId="4736"/>
    <cellStyle name="Обычный 2 3 4 2 2 5 2 2" xfId="4737"/>
    <cellStyle name="Обычный 2 3 4 2 2 6" xfId="4738"/>
    <cellStyle name="Обычный 2 3 4 2 2 6 2" xfId="4739"/>
    <cellStyle name="Обычный 2 3 4 2 2 7" xfId="4740"/>
    <cellStyle name="Обычный 2 3 4 2 2 7 2" xfId="4741"/>
    <cellStyle name="Обычный 2 3 4 2 2 8" xfId="4742"/>
    <cellStyle name="Обычный 2 3 4 2 2 8 2" xfId="4743"/>
    <cellStyle name="Обычный 2 3 4 2 2 9" xfId="4744"/>
    <cellStyle name="Обычный 2 3 4 2 3" xfId="883"/>
    <cellStyle name="Обычный 2 3 4 2 3 2" xfId="1789"/>
    <cellStyle name="Обычный 2 3 4 2 3 2 2" xfId="4745"/>
    <cellStyle name="Обычный 2 3 4 2 3 3" xfId="2731"/>
    <cellStyle name="Обычный 2 3 4 2 4" xfId="884"/>
    <cellStyle name="Обычный 2 3 4 2 4 2" xfId="4747"/>
    <cellStyle name="Обычный 2 3 4 2 4 3" xfId="4746"/>
    <cellStyle name="Обычный 2 3 4 2 5" xfId="4748"/>
    <cellStyle name="Обычный 2 3 4 2 6" xfId="4749"/>
    <cellStyle name="Обычный 2 3 4 2 7" xfId="4750"/>
    <cellStyle name="Обычный 2 3 4 2 8" xfId="2137"/>
    <cellStyle name="Обычный 2 3 4 3" xfId="422"/>
    <cellStyle name="Обычный 2 3 4 3 2" xfId="885"/>
    <cellStyle name="Обычный 2 3 4 3 2 2" xfId="4752"/>
    <cellStyle name="Обычный 2 3 4 3 2 2 2" xfId="4753"/>
    <cellStyle name="Обычный 2 3 4 3 2 3" xfId="4754"/>
    <cellStyle name="Обычный 2 3 4 3 2 3 2" xfId="4755"/>
    <cellStyle name="Обычный 2 3 4 3 2 4" xfId="4756"/>
    <cellStyle name="Обычный 2 3 4 3 2 5" xfId="4751"/>
    <cellStyle name="Обычный 2 3 4 3 3" xfId="4757"/>
    <cellStyle name="Обычный 2 3 4 3 3 2" xfId="4758"/>
    <cellStyle name="Обычный 2 3 4 3 3 2 2" xfId="4759"/>
    <cellStyle name="Обычный 2 3 4 3 3 3" xfId="4760"/>
    <cellStyle name="Обычный 2 3 4 3 3 3 2" xfId="4761"/>
    <cellStyle name="Обычный 2 3 4 3 3 4" xfId="4762"/>
    <cellStyle name="Обычный 2 3 4 3 4" xfId="4763"/>
    <cellStyle name="Обычный 2 3 4 3 4 2" xfId="4764"/>
    <cellStyle name="Обычный 2 3 4 3 5" xfId="4765"/>
    <cellStyle name="Обычный 2 3 4 3 6" xfId="2376"/>
    <cellStyle name="Обычный 2 3 4 4" xfId="886"/>
    <cellStyle name="Обычный 2 3 4 4 2" xfId="1790"/>
    <cellStyle name="Обычный 2 3 4 4 2 2" xfId="4767"/>
    <cellStyle name="Обычный 2 3 4 4 2 3" xfId="4766"/>
    <cellStyle name="Обычный 2 3 4 4 3" xfId="4768"/>
    <cellStyle name="Обычный 2 3 4 4 3 2" xfId="4769"/>
    <cellStyle name="Обычный 2 3 4 4 3 2 2" xfId="4770"/>
    <cellStyle name="Обычный 2 3 4 4 3 3" xfId="4771"/>
    <cellStyle name="Обычный 2 3 4 4 4" xfId="4772"/>
    <cellStyle name="Обычный 2 3 4 4 4 2" xfId="4773"/>
    <cellStyle name="Обычный 2 3 4 4 5" xfId="4774"/>
    <cellStyle name="Обычный 2 3 4 4 5 2" xfId="4775"/>
    <cellStyle name="Обычный 2 3 4 4 6" xfId="4776"/>
    <cellStyle name="Обычный 2 3 4 4 6 2" xfId="4777"/>
    <cellStyle name="Обычный 2 3 4 4 7" xfId="4778"/>
    <cellStyle name="Обычный 2 3 4 4 7 2" xfId="4779"/>
    <cellStyle name="Обычный 2 3 4 4 8" xfId="4780"/>
    <cellStyle name="Обычный 2 3 4 4 9" xfId="2732"/>
    <cellStyle name="Обычный 2 3 4 5" xfId="887"/>
    <cellStyle name="Обычный 2 3 4 5 2" xfId="4782"/>
    <cellStyle name="Обычный 2 3 4 5 2 2" xfId="4783"/>
    <cellStyle name="Обычный 2 3 4 5 3" xfId="4784"/>
    <cellStyle name="Обычный 2 3 4 5 3 2" xfId="4785"/>
    <cellStyle name="Обычный 2 3 4 5 4" xfId="4786"/>
    <cellStyle name="Обычный 2 3 4 5 4 2" xfId="4787"/>
    <cellStyle name="Обычный 2 3 4 5 5" xfId="4788"/>
    <cellStyle name="Обычный 2 3 4 5 5 2" xfId="4789"/>
    <cellStyle name="Обычный 2 3 4 5 6" xfId="4790"/>
    <cellStyle name="Обычный 2 3 4 5 6 2" xfId="4791"/>
    <cellStyle name="Обычный 2 3 4 5 7" xfId="4792"/>
    <cellStyle name="Обычный 2 3 4 5 7 2" xfId="4793"/>
    <cellStyle name="Обычный 2 3 4 5 8" xfId="4794"/>
    <cellStyle name="Обычный 2 3 4 5 9" xfId="4781"/>
    <cellStyle name="Обычный 2 3 4 6" xfId="4795"/>
    <cellStyle name="Обычный 2 3 4 6 2" xfId="4796"/>
    <cellStyle name="Обычный 2 3 4 6 2 2" xfId="4797"/>
    <cellStyle name="Обычный 2 3 4 6 2 2 2" xfId="4798"/>
    <cellStyle name="Обычный 2 3 4 6 2 3" xfId="4799"/>
    <cellStyle name="Обычный 2 3 4 6 3" xfId="4800"/>
    <cellStyle name="Обычный 2 3 4 6 3 2" xfId="4801"/>
    <cellStyle name="Обычный 2 3 4 6 4" xfId="4802"/>
    <cellStyle name="Обычный 2 3 4 7" xfId="4803"/>
    <cellStyle name="Обычный 2 3 4 7 2" xfId="4804"/>
    <cellStyle name="Обычный 2 3 4 7 2 2" xfId="4805"/>
    <cellStyle name="Обычный 2 3 4 7 3" xfId="4806"/>
    <cellStyle name="Обычный 2 3 4 7 3 2" xfId="4807"/>
    <cellStyle name="Обычный 2 3 4 7 4" xfId="4808"/>
    <cellStyle name="Обычный 2 3 4 7 4 2" xfId="4809"/>
    <cellStyle name="Обычный 2 3 4 7 5" xfId="4810"/>
    <cellStyle name="Обычный 2 3 4 8" xfId="4811"/>
    <cellStyle name="Обычный 2 3 4 8 2" xfId="4812"/>
    <cellStyle name="Обычный 2 3 4 8 2 2" xfId="4813"/>
    <cellStyle name="Обычный 2 3 4 8 3" xfId="4814"/>
    <cellStyle name="Обычный 2 3 4 9" xfId="4815"/>
    <cellStyle name="Обычный 2 3 4 9 2" xfId="4816"/>
    <cellStyle name="Обычный 2 3 4 9 2 2" xfId="4817"/>
    <cellStyle name="Обычный 2 3 4 9 2 2 2" xfId="4818"/>
    <cellStyle name="Обычный 2 3 4 9 2 2 3" xfId="4819"/>
    <cellStyle name="Обычный 2 3 4 9 2 3" xfId="4820"/>
    <cellStyle name="Обычный 2 3 4 9 3" xfId="4821"/>
    <cellStyle name="Обычный 2 3 5" xfId="73"/>
    <cellStyle name="Обычный 2 3 5 2" xfId="4822"/>
    <cellStyle name="Обычный 2 3 5 2 2" xfId="4823"/>
    <cellStyle name="Обычный 2 3 5 3" xfId="4824"/>
    <cellStyle name="Обычный 2 3 5 3 2" xfId="4825"/>
    <cellStyle name="Обычный 2 3 5 4" xfId="4826"/>
    <cellStyle name="Обычный 2 3 6" xfId="74"/>
    <cellStyle name="Обычный 2 3 6 2" xfId="297"/>
    <cellStyle name="Обычный 2 3 6 2 2" xfId="573"/>
    <cellStyle name="Обычный 2 3 6 2 2 2" xfId="888"/>
    <cellStyle name="Обычный 2 3 6 2 2 2 2" xfId="6676"/>
    <cellStyle name="Обычный 2 3 6 2 2 3" xfId="2494"/>
    <cellStyle name="Обычный 2 3 6 2 3" xfId="889"/>
    <cellStyle name="Обычный 2 3 6 2 3 2" xfId="1791"/>
    <cellStyle name="Обычный 2 3 6 2 3 2 2" xfId="6677"/>
    <cellStyle name="Обычный 2 3 6 2 3 3" xfId="2733"/>
    <cellStyle name="Обычный 2 3 6 2 4" xfId="890"/>
    <cellStyle name="Обычный 2 3 6 2 4 2" xfId="6675"/>
    <cellStyle name="Обычный 2 3 6 2 5" xfId="2139"/>
    <cellStyle name="Обычный 2 3 6 3" xfId="423"/>
    <cellStyle name="Обычный 2 3 6 3 2" xfId="891"/>
    <cellStyle name="Обычный 2 3 6 3 2 2" xfId="4827"/>
    <cellStyle name="Обычный 2 3 6 3 3" xfId="2377"/>
    <cellStyle name="Обычный 2 3 6 4" xfId="892"/>
    <cellStyle name="Обычный 2 3 6 4 2" xfId="1792"/>
    <cellStyle name="Обычный 2 3 6 4 2 2" xfId="4828"/>
    <cellStyle name="Обычный 2 3 6 4 3" xfId="2734"/>
    <cellStyle name="Обычный 2 3 6 5" xfId="893"/>
    <cellStyle name="Обычный 2 3 6 5 2" xfId="4830"/>
    <cellStyle name="Обычный 2 3 6 5 3" xfId="4829"/>
    <cellStyle name="Обычный 2 3 6 6" xfId="4831"/>
    <cellStyle name="Обычный 2 3 6 7" xfId="4832"/>
    <cellStyle name="Обычный 2 3 6 8" xfId="4833"/>
    <cellStyle name="Обычный 2 3 6 9" xfId="2138"/>
    <cellStyle name="Обычный 2 3 7" xfId="4834"/>
    <cellStyle name="Обычный 2 3 7 2" xfId="4835"/>
    <cellStyle name="Обычный 2 3 7 2 10" xfId="4836"/>
    <cellStyle name="Обычный 2 3 7 2 11" xfId="4837"/>
    <cellStyle name="Обычный 2 3 7 2 12" xfId="4838"/>
    <cellStyle name="Обычный 2 3 7 2 2" xfId="4839"/>
    <cellStyle name="Обычный 2 3 7 2 2 2" xfId="4840"/>
    <cellStyle name="Обычный 2 3 7 2 3" xfId="4841"/>
    <cellStyle name="Обычный 2 3 7 2 3 2" xfId="4842"/>
    <cellStyle name="Обычный 2 3 7 2 3 3" xfId="4843"/>
    <cellStyle name="Обычный 2 3 7 2 3 4" xfId="4844"/>
    <cellStyle name="Обычный 2 3 7 2 3 5" xfId="4845"/>
    <cellStyle name="Обычный 2 3 7 2 3 6" xfId="4846"/>
    <cellStyle name="Обычный 2 3 7 2 3 7" xfId="4847"/>
    <cellStyle name="Обычный 2 3 7 2 3 8" xfId="4848"/>
    <cellStyle name="Обычный 2 3 7 2 4" xfId="4849"/>
    <cellStyle name="Обычный 2 3 7 2 5" xfId="4850"/>
    <cellStyle name="Обычный 2 3 7 2 6" xfId="4851"/>
    <cellStyle name="Обычный 2 3 7 2 7" xfId="4852"/>
    <cellStyle name="Обычный 2 3 7 2 8" xfId="4853"/>
    <cellStyle name="Обычный 2 3 7 2 9" xfId="4854"/>
    <cellStyle name="Обычный 2 3 7 3" xfId="4855"/>
    <cellStyle name="Обычный 2 3 7 3 2" xfId="4856"/>
    <cellStyle name="Обычный 2 3 7 4" xfId="4857"/>
    <cellStyle name="Обычный 2 3 8" xfId="4858"/>
    <cellStyle name="Обычный 2 3 8 2" xfId="4859"/>
    <cellStyle name="Обычный 2 3 8 2 2" xfId="4860"/>
    <cellStyle name="Обычный 2 3 8 3" xfId="4861"/>
    <cellStyle name="Обычный 2 3 9" xfId="4862"/>
    <cellStyle name="Обычный 2 3 9 2" xfId="4863"/>
    <cellStyle name="Обычный 2 3 9 2 2" xfId="4864"/>
    <cellStyle name="Обычный 2 3 9 3" xfId="4865"/>
    <cellStyle name="Обычный 2 3 9 3 2" xfId="4866"/>
    <cellStyle name="Обычный 2 3 9 4" xfId="4867"/>
    <cellStyle name="Обычный 2 4" xfId="75"/>
    <cellStyle name="Обычный 2 4 10" xfId="4868"/>
    <cellStyle name="Обычный 2 4 10 2" xfId="4869"/>
    <cellStyle name="Обычный 2 4 11" xfId="4870"/>
    <cellStyle name="Обычный 2 4 11 2" xfId="4871"/>
    <cellStyle name="Обычный 2 4 12" xfId="4872"/>
    <cellStyle name="Обычный 2 4 2" xfId="76"/>
    <cellStyle name="Обычный 2 4 2 2" xfId="77"/>
    <cellStyle name="Обычный 2 4 2 2 2" xfId="298"/>
    <cellStyle name="Обычный 2 4 2 2 2 2" xfId="574"/>
    <cellStyle name="Обычный 2 4 2 2 2 2 2" xfId="894"/>
    <cellStyle name="Обычный 2 4 2 2 2 2 2 2" xfId="6679"/>
    <cellStyle name="Обычный 2 4 2 2 2 2 3" xfId="2495"/>
    <cellStyle name="Обычный 2 4 2 2 2 3" xfId="895"/>
    <cellStyle name="Обычный 2 4 2 2 2 3 2" xfId="1793"/>
    <cellStyle name="Обычный 2 4 2 2 2 3 2 2" xfId="6680"/>
    <cellStyle name="Обычный 2 4 2 2 2 3 3" xfId="2735"/>
    <cellStyle name="Обычный 2 4 2 2 2 4" xfId="896"/>
    <cellStyle name="Обычный 2 4 2 2 2 4 2" xfId="6678"/>
    <cellStyle name="Обычный 2 4 2 2 2 5" xfId="2142"/>
    <cellStyle name="Обычный 2 4 2 2 3" xfId="425"/>
    <cellStyle name="Обычный 2 4 2 2 3 2" xfId="897"/>
    <cellStyle name="Обычный 2 4 2 2 3 2 2" xfId="4873"/>
    <cellStyle name="Обычный 2 4 2 2 3 3" xfId="2379"/>
    <cellStyle name="Обычный 2 4 2 2 4" xfId="898"/>
    <cellStyle name="Обычный 2 4 2 2 4 2" xfId="1794"/>
    <cellStyle name="Обычный 2 4 2 2 4 2 2" xfId="4874"/>
    <cellStyle name="Обычный 2 4 2 2 4 3" xfId="2736"/>
    <cellStyle name="Обычный 2 4 2 2 5" xfId="899"/>
    <cellStyle name="Обычный 2 4 2 2 5 2" xfId="4876"/>
    <cellStyle name="Обычный 2 4 2 2 5 3" xfId="4875"/>
    <cellStyle name="Обычный 2 4 2 2 6" xfId="4877"/>
    <cellStyle name="Обычный 2 4 2 2 7" xfId="2141"/>
    <cellStyle name="Обычный 2 4 2 3" xfId="299"/>
    <cellStyle name="Обычный 2 4 2 3 2" xfId="575"/>
    <cellStyle name="Обычный 2 4 2 3 2 2" xfId="900"/>
    <cellStyle name="Обычный 2 4 2 3 2 2 2" xfId="4879"/>
    <cellStyle name="Обычный 2 4 2 3 2 2 3" xfId="4878"/>
    <cellStyle name="Обычный 2 4 2 3 2 3" xfId="4880"/>
    <cellStyle name="Обычный 2 4 2 3 2 4" xfId="2496"/>
    <cellStyle name="Обычный 2 4 2 3 3" xfId="901"/>
    <cellStyle name="Обычный 2 4 2 3 3 2" xfId="1795"/>
    <cellStyle name="Обычный 2 4 2 3 3 2 2" xfId="4881"/>
    <cellStyle name="Обычный 2 4 2 3 3 3" xfId="2737"/>
    <cellStyle name="Обычный 2 4 2 3 4" xfId="902"/>
    <cellStyle name="Обычный 2 4 2 3 4 2" xfId="4882"/>
    <cellStyle name="Обычный 2 4 2 3 5" xfId="2143"/>
    <cellStyle name="Обычный 2 4 2 4" xfId="424"/>
    <cellStyle name="Обычный 2 4 2 4 2" xfId="903"/>
    <cellStyle name="Обычный 2 4 2 4 2 2" xfId="4884"/>
    <cellStyle name="Обычный 2 4 2 4 2 3" xfId="4885"/>
    <cellStyle name="Обычный 2 4 2 4 2 4" xfId="4883"/>
    <cellStyle name="Обычный 2 4 2 4 3" xfId="4886"/>
    <cellStyle name="Обычный 2 4 2 4 3 2" xfId="4887"/>
    <cellStyle name="Обычный 2 4 2 4 4" xfId="4888"/>
    <cellStyle name="Обычный 2 4 2 4 5" xfId="2378"/>
    <cellStyle name="Обычный 2 4 2 5" xfId="904"/>
    <cellStyle name="Обычный 2 4 2 5 2" xfId="1796"/>
    <cellStyle name="Обычный 2 4 2 5 2 2" xfId="4890"/>
    <cellStyle name="Обычный 2 4 2 5 2 3" xfId="4889"/>
    <cellStyle name="Обычный 2 4 2 5 3" xfId="4891"/>
    <cellStyle name="Обычный 2 4 2 5 4" xfId="2738"/>
    <cellStyle name="Обычный 2 4 2 6" xfId="905"/>
    <cellStyle name="Обычный 2 4 2 6 2" xfId="4893"/>
    <cellStyle name="Обычный 2 4 2 6 3" xfId="4892"/>
    <cellStyle name="Обычный 2 4 2 7" xfId="4894"/>
    <cellStyle name="Обычный 2 4 2 7 2" xfId="4895"/>
    <cellStyle name="Обычный 2 4 2 8" xfId="4896"/>
    <cellStyle name="Обычный 2 4 2 9" xfId="2140"/>
    <cellStyle name="Обычный 2 4 3" xfId="78"/>
    <cellStyle name="Обычный 2 4 3 10" xfId="4897"/>
    <cellStyle name="Обычный 2 4 3 10 2" xfId="4898"/>
    <cellStyle name="Обычный 2 4 3 10 2 2" xfId="4899"/>
    <cellStyle name="Обычный 2 4 3 10 3" xfId="4900"/>
    <cellStyle name="Обычный 2 4 3 10 3 2" xfId="4901"/>
    <cellStyle name="Обычный 2 4 3 10 4" xfId="4902"/>
    <cellStyle name="Обычный 2 4 3 10 4 2" xfId="4903"/>
    <cellStyle name="Обычный 2 4 3 10 5" xfId="4904"/>
    <cellStyle name="Обычный 2 4 3 11" xfId="4905"/>
    <cellStyle name="Обычный 2 4 3 12" xfId="2144"/>
    <cellStyle name="Обычный 2 4 3 2" xfId="79"/>
    <cellStyle name="Обычный 2 4 3 2 10" xfId="2145"/>
    <cellStyle name="Обычный 2 4 3 2 2" xfId="300"/>
    <cellStyle name="Обычный 2 4 3 2 2 10" xfId="2146"/>
    <cellStyle name="Обычный 2 4 3 2 2 2" xfId="576"/>
    <cellStyle name="Обычный 2 4 3 2 2 2 2" xfId="906"/>
    <cellStyle name="Обычный 2 4 3 2 2 2 2 2" xfId="4907"/>
    <cellStyle name="Обычный 2 4 3 2 2 2 2 2 2" xfId="4908"/>
    <cellStyle name="Обычный 2 4 3 2 2 2 2 2 3" xfId="4909"/>
    <cellStyle name="Обычный 2 4 3 2 2 2 2 3" xfId="4910"/>
    <cellStyle name="Обычный 2 4 3 2 2 2 2 3 2" xfId="4911"/>
    <cellStyle name="Обычный 2 4 3 2 2 2 2 3 2 2" xfId="4912"/>
    <cellStyle name="Обычный 2 4 3 2 2 2 2 4" xfId="4913"/>
    <cellStyle name="Обычный 2 4 3 2 2 2 2 5" xfId="4906"/>
    <cellStyle name="Обычный 2 4 3 2 2 2 3" xfId="4914"/>
    <cellStyle name="Обычный 2 4 3 2 2 2 4" xfId="2497"/>
    <cellStyle name="Обычный 2 4 3 2 2 3" xfId="907"/>
    <cellStyle name="Обычный 2 4 3 2 2 3 2" xfId="1797"/>
    <cellStyle name="Обычный 2 4 3 2 2 3 2 2" xfId="4916"/>
    <cellStyle name="Обычный 2 4 3 2 2 3 2 3" xfId="4915"/>
    <cellStyle name="Обычный 2 4 3 2 2 3 3" xfId="2739"/>
    <cellStyle name="Обычный 2 4 3 2 2 4" xfId="908"/>
    <cellStyle name="Обычный 2 4 3 2 2 4 2" xfId="4918"/>
    <cellStyle name="Обычный 2 4 3 2 2 4 3" xfId="4917"/>
    <cellStyle name="Обычный 2 4 3 2 2 5" xfId="4919"/>
    <cellStyle name="Обычный 2 4 3 2 2 5 2" xfId="4920"/>
    <cellStyle name="Обычный 2 4 3 2 2 5 2 2" xfId="4921"/>
    <cellStyle name="Обычный 2 4 3 2 2 5 3" xfId="4922"/>
    <cellStyle name="Обычный 2 4 3 2 2 6" xfId="4923"/>
    <cellStyle name="Обычный 2 4 3 2 2 6 2" xfId="4924"/>
    <cellStyle name="Обычный 2 4 3 2 2 7" xfId="4925"/>
    <cellStyle name="Обычный 2 4 3 2 2 7 2" xfId="4926"/>
    <cellStyle name="Обычный 2 4 3 2 2 8" xfId="4927"/>
    <cellStyle name="Обычный 2 4 3 2 2 8 2" xfId="4928"/>
    <cellStyle name="Обычный 2 4 3 2 2 8 2 2" xfId="4929"/>
    <cellStyle name="Обычный 2 4 3 2 2 9" xfId="4930"/>
    <cellStyle name="Обычный 2 4 3 2 3" xfId="427"/>
    <cellStyle name="Обычный 2 4 3 2 3 2" xfId="909"/>
    <cellStyle name="Обычный 2 4 3 2 3 2 2" xfId="4932"/>
    <cellStyle name="Обычный 2 4 3 2 3 2 2 2" xfId="4933"/>
    <cellStyle name="Обычный 2 4 3 2 3 2 2 2 2" xfId="4934"/>
    <cellStyle name="Обычный 2 4 3 2 3 2 2 2 3" xfId="4935"/>
    <cellStyle name="Обычный 2 4 3 2 3 2 2 3" xfId="4936"/>
    <cellStyle name="Обычный 2 4 3 2 3 2 3" xfId="4937"/>
    <cellStyle name="Обычный 2 4 3 2 3 2 3 2" xfId="4938"/>
    <cellStyle name="Обычный 2 4 3 2 3 2 4" xfId="4939"/>
    <cellStyle name="Обычный 2 4 3 2 3 2 5" xfId="4931"/>
    <cellStyle name="Обычный 2 4 3 2 3 3" xfId="4940"/>
    <cellStyle name="Обычный 2 4 3 2 3 3 2" xfId="4941"/>
    <cellStyle name="Обычный 2 4 3 2 3 4" xfId="4942"/>
    <cellStyle name="Обычный 2 4 3 2 3 4 2" xfId="4943"/>
    <cellStyle name="Обычный 2 4 3 2 3 5" xfId="4944"/>
    <cellStyle name="Обычный 2 4 3 2 3 5 2" xfId="4945"/>
    <cellStyle name="Обычный 2 4 3 2 3 5 2 2" xfId="4946"/>
    <cellStyle name="Обычный 2 4 3 2 3 5 3" xfId="4947"/>
    <cellStyle name="Обычный 2 4 3 2 3 5 3 2" xfId="4948"/>
    <cellStyle name="Обычный 2 4 3 2 3 5 4" xfId="4949"/>
    <cellStyle name="Обычный 2 4 3 2 3 5 4 2" xfId="4950"/>
    <cellStyle name="Обычный 2 4 3 2 3 5 4 2 2" xfId="4951"/>
    <cellStyle name="Обычный 2 4 3 2 3 5 4 2 3" xfId="4952"/>
    <cellStyle name="Обычный 2 4 3 2 3 5 4 2 4" xfId="4953"/>
    <cellStyle name="Обычный 2 4 3 2 3 5 4 3" xfId="4954"/>
    <cellStyle name="Обычный 2 4 3 2 3 5 5" xfId="4955"/>
    <cellStyle name="Обычный 2 4 3 2 3 5 5 2" xfId="4956"/>
    <cellStyle name="Обычный 2 4 3 2 3 5 5 3" xfId="4957"/>
    <cellStyle name="Обычный 2 4 3 2 3 5 6" xfId="4958"/>
    <cellStyle name="Обычный 2 4 3 2 3 6" xfId="4959"/>
    <cellStyle name="Обычный 2 4 3 2 3 7" xfId="2381"/>
    <cellStyle name="Обычный 2 4 3 2 4" xfId="910"/>
    <cellStyle name="Обычный 2 4 3 2 4 2" xfId="1798"/>
    <cellStyle name="Обычный 2 4 3 2 4 2 2" xfId="4961"/>
    <cellStyle name="Обычный 2 4 3 2 4 2 3" xfId="4960"/>
    <cellStyle name="Обычный 2 4 3 2 4 3" xfId="4962"/>
    <cellStyle name="Обычный 2 4 3 2 4 3 2" xfId="4963"/>
    <cellStyle name="Обычный 2 4 3 2 4 4" xfId="4964"/>
    <cellStyle name="Обычный 2 4 3 2 4 4 2" xfId="4965"/>
    <cellStyle name="Обычный 2 4 3 2 4 5" xfId="4966"/>
    <cellStyle name="Обычный 2 4 3 2 4 5 2" xfId="4967"/>
    <cellStyle name="Обычный 2 4 3 2 4 6" xfId="4968"/>
    <cellStyle name="Обычный 2 4 3 2 4 6 2" xfId="4969"/>
    <cellStyle name="Обычный 2 4 3 2 4 7" xfId="4970"/>
    <cellStyle name="Обычный 2 4 3 2 4 7 2" xfId="4971"/>
    <cellStyle name="Обычный 2 4 3 2 4 8" xfId="4972"/>
    <cellStyle name="Обычный 2 4 3 2 4 9" xfId="2740"/>
    <cellStyle name="Обычный 2 4 3 2 5" xfId="911"/>
    <cellStyle name="Обычный 2 4 3 2 5 2" xfId="4974"/>
    <cellStyle name="Обычный 2 4 3 2 5 2 2" xfId="4975"/>
    <cellStyle name="Обычный 2 4 3 2 5 3" xfId="4976"/>
    <cellStyle name="Обычный 2 4 3 2 5 4" xfId="4973"/>
    <cellStyle name="Обычный 2 4 3 2 6" xfId="4977"/>
    <cellStyle name="Обычный 2 4 3 2 6 2" xfId="4978"/>
    <cellStyle name="Обычный 2 4 3 2 7" xfId="4979"/>
    <cellStyle name="Обычный 2 4 3 2 7 2" xfId="4980"/>
    <cellStyle name="Обычный 2 4 3 2 7 2 2" xfId="4981"/>
    <cellStyle name="Обычный 2 4 3 2 7 2 2 2" xfId="4982"/>
    <cellStyle name="Обычный 2 4 3 2 7 2 2 3" xfId="4983"/>
    <cellStyle name="Обычный 2 4 3 2 7 2 3" xfId="4984"/>
    <cellStyle name="Обычный 2 4 3 2 7 3" xfId="4985"/>
    <cellStyle name="Обычный 2 4 3 2 7 3 2" xfId="4986"/>
    <cellStyle name="Обычный 2 4 3 2 7 4" xfId="4987"/>
    <cellStyle name="Обычный 2 4 3 2 7 4 2" xfId="4988"/>
    <cellStyle name="Обычный 2 4 3 2 7 5" xfId="4989"/>
    <cellStyle name="Обычный 2 4 3 2 7 6" xfId="4990"/>
    <cellStyle name="Обычный 2 4 3 2 7 7" xfId="4991"/>
    <cellStyle name="Обычный 2 4 3 2 7 8" xfId="4992"/>
    <cellStyle name="Обычный 2 4 3 2 8" xfId="4993"/>
    <cellStyle name="Обычный 2 4 3 2 8 2" xfId="4994"/>
    <cellStyle name="Обычный 2 4 3 2 9" xfId="4995"/>
    <cellStyle name="Обычный 2 4 3 3" xfId="301"/>
    <cellStyle name="Обычный 2 4 3 3 2" xfId="577"/>
    <cellStyle name="Обычный 2 4 3 3 2 2" xfId="912"/>
    <cellStyle name="Обычный 2 4 3 3 2 2 2" xfId="4996"/>
    <cellStyle name="Обычный 2 4 3 3 2 3" xfId="2498"/>
    <cellStyle name="Обычный 2 4 3 3 3" xfId="913"/>
    <cellStyle name="Обычный 2 4 3 3 3 2" xfId="1799"/>
    <cellStyle name="Обычный 2 4 3 3 3 2 2" xfId="6682"/>
    <cellStyle name="Обычный 2 4 3 3 3 3" xfId="2741"/>
    <cellStyle name="Обычный 2 4 3 3 4" xfId="914"/>
    <cellStyle name="Обычный 2 4 3 3 4 2" xfId="6681"/>
    <cellStyle name="Обычный 2 4 3 3 5" xfId="2147"/>
    <cellStyle name="Обычный 2 4 3 4" xfId="426"/>
    <cellStyle name="Обычный 2 4 3 4 2" xfId="915"/>
    <cellStyle name="Обычный 2 4 3 4 2 2" xfId="4998"/>
    <cellStyle name="Обычный 2 4 3 4 2 2 2" xfId="4999"/>
    <cellStyle name="Обычный 2 4 3 4 2 3" xfId="5000"/>
    <cellStyle name="Обычный 2 4 3 4 2 3 2" xfId="5001"/>
    <cellStyle name="Обычный 2 4 3 4 2 4" xfId="5002"/>
    <cellStyle name="Обычный 2 4 3 4 2 4 2" xfId="5003"/>
    <cellStyle name="Обычный 2 4 3 4 2 5" xfId="5004"/>
    <cellStyle name="Обычный 2 4 3 4 2 5 2" xfId="5005"/>
    <cellStyle name="Обычный 2 4 3 4 2 5 2 2" xfId="5006"/>
    <cellStyle name="Обычный 2 4 3 4 2 5 2 3" xfId="5007"/>
    <cellStyle name="Обычный 2 4 3 4 2 5 3" xfId="5008"/>
    <cellStyle name="Обычный 2 4 3 4 2 5 4" xfId="5009"/>
    <cellStyle name="Обычный 2 4 3 4 2 6" xfId="5010"/>
    <cellStyle name="Обычный 2 4 3 4 2 6 2" xfId="5011"/>
    <cellStyle name="Обычный 2 4 3 4 2 7" xfId="5012"/>
    <cellStyle name="Обычный 2 4 3 4 2 7 2" xfId="5013"/>
    <cellStyle name="Обычный 2 4 3 4 2 8" xfId="5014"/>
    <cellStyle name="Обычный 2 4 3 4 2 9" xfId="4997"/>
    <cellStyle name="Обычный 2 4 3 4 3" xfId="5015"/>
    <cellStyle name="Обычный 2 4 3 4 3 2" xfId="5016"/>
    <cellStyle name="Обычный 2 4 3 4 3 2 2" xfId="5017"/>
    <cellStyle name="Обычный 2 4 3 4 3 3" xfId="5018"/>
    <cellStyle name="Обычный 2 4 3 4 3 3 2" xfId="5019"/>
    <cellStyle name="Обычный 2 4 3 4 3 4" xfId="5020"/>
    <cellStyle name="Обычный 2 4 3 4 4" xfId="5021"/>
    <cellStyle name="Обычный 2 4 3 4 4 2" xfId="5022"/>
    <cellStyle name="Обычный 2 4 3 4 4 2 2" xfId="5023"/>
    <cellStyle name="Обычный 2 4 3 4 4 2 2 2" xfId="5024"/>
    <cellStyle name="Обычный 2 4 3 4 4 2 2 3" xfId="5025"/>
    <cellStyle name="Обычный 2 4 3 4 4 2 3" xfId="5026"/>
    <cellStyle name="Обычный 2 4 3 4 4 3" xfId="5027"/>
    <cellStyle name="Обычный 2 4 3 4 4 3 2" xfId="5028"/>
    <cellStyle name="Обычный 2 4 3 4 4 3 3" xfId="5029"/>
    <cellStyle name="Обычный 2 4 3 4 4 4" xfId="5030"/>
    <cellStyle name="Обычный 2 4 3 4 5" xfId="5031"/>
    <cellStyle name="Обычный 2 4 3 4 5 2" xfId="5032"/>
    <cellStyle name="Обычный 2 4 3 4 6" xfId="5033"/>
    <cellStyle name="Обычный 2 4 3 4 7" xfId="2380"/>
    <cellStyle name="Обычный 2 4 3 5" xfId="916"/>
    <cellStyle name="Обычный 2 4 3 5 2" xfId="1800"/>
    <cellStyle name="Обычный 2 4 3 5 2 2" xfId="5035"/>
    <cellStyle name="Обычный 2 4 3 5 2 3" xfId="5034"/>
    <cellStyle name="Обычный 2 4 3 5 3" xfId="5036"/>
    <cellStyle name="Обычный 2 4 3 5 3 2" xfId="5037"/>
    <cellStyle name="Обычный 2 4 3 5 4" xfId="5038"/>
    <cellStyle name="Обычный 2 4 3 5 5" xfId="2742"/>
    <cellStyle name="Обычный 2 4 3 6" xfId="917"/>
    <cellStyle name="Обычный 2 4 3 6 2" xfId="5040"/>
    <cellStyle name="Обычный 2 4 3 6 3" xfId="5039"/>
    <cellStyle name="Обычный 2 4 3 7" xfId="5041"/>
    <cellStyle name="Обычный 2 4 3 7 2" xfId="5042"/>
    <cellStyle name="Обычный 2 4 3 8" xfId="5043"/>
    <cellStyle name="Обычный 2 4 3 8 2" xfId="5044"/>
    <cellStyle name="Обычный 2 4 3 8 2 2" xfId="5045"/>
    <cellStyle name="Обычный 2 4 3 8 2 2 2" xfId="5046"/>
    <cellStyle name="Обычный 2 4 3 8 2 3" xfId="5047"/>
    <cellStyle name="Обычный 2 4 3 8 3" xfId="5048"/>
    <cellStyle name="Обычный 2 4 3 8 3 2" xfId="5049"/>
    <cellStyle name="Обычный 2 4 3 8 4" xfId="5050"/>
    <cellStyle name="Обычный 2 4 3 9" xfId="5051"/>
    <cellStyle name="Обычный 2 4 3 9 2" xfId="5052"/>
    <cellStyle name="Обычный 2 4 3 9 2 2" xfId="5053"/>
    <cellStyle name="Обычный 2 4 3 9 3" xfId="5054"/>
    <cellStyle name="Обычный 2 4 4" xfId="80"/>
    <cellStyle name="Обычный 2 4 4 2" xfId="302"/>
    <cellStyle name="Обычный 2 4 4 2 10" xfId="5055"/>
    <cellStyle name="Обычный 2 4 4 2 10 2" xfId="5056"/>
    <cellStyle name="Обычный 2 4 4 2 11" xfId="5057"/>
    <cellStyle name="Обычный 2 4 4 2 11 2" xfId="5058"/>
    <cellStyle name="Обычный 2 4 4 2 12" xfId="5059"/>
    <cellStyle name="Обычный 2 4 4 2 13" xfId="2149"/>
    <cellStyle name="Обычный 2 4 4 2 2" xfId="578"/>
    <cellStyle name="Обычный 2 4 4 2 2 2" xfId="918"/>
    <cellStyle name="Обычный 2 4 4 2 2 2 2" xfId="5061"/>
    <cellStyle name="Обычный 2 4 4 2 2 2 3" xfId="5060"/>
    <cellStyle name="Обычный 2 4 4 2 2 3" xfId="2499"/>
    <cellStyle name="Обычный 2 4 4 2 3" xfId="919"/>
    <cellStyle name="Обычный 2 4 4 2 3 2" xfId="1801"/>
    <cellStyle name="Обычный 2 4 4 2 3 2 2" xfId="5063"/>
    <cellStyle name="Обычный 2 4 4 2 3 2 3" xfId="5062"/>
    <cellStyle name="Обычный 2 4 4 2 3 3" xfId="2743"/>
    <cellStyle name="Обычный 2 4 4 2 4" xfId="920"/>
    <cellStyle name="Обычный 2 4 4 2 4 2" xfId="5065"/>
    <cellStyle name="Обычный 2 4 4 2 4 3" xfId="5064"/>
    <cellStyle name="Обычный 2 4 4 2 5" xfId="5066"/>
    <cellStyle name="Обычный 2 4 4 2 5 2" xfId="5067"/>
    <cellStyle name="Обычный 2 4 4 2 5 2 2" xfId="5068"/>
    <cellStyle name="Обычный 2 4 4 2 5 3" xfId="5069"/>
    <cellStyle name="Обычный 2 4 4 2 6" xfId="5070"/>
    <cellStyle name="Обычный 2 4 4 2 6 2" xfId="5071"/>
    <cellStyle name="Обычный 2 4 4 2 7" xfId="5072"/>
    <cellStyle name="Обычный 2 4 4 2 7 2" xfId="5073"/>
    <cellStyle name="Обычный 2 4 4 2 8" xfId="5074"/>
    <cellStyle name="Обычный 2 4 4 2 8 2" xfId="5075"/>
    <cellStyle name="Обычный 2 4 4 2 8 2 2" xfId="5076"/>
    <cellStyle name="Обычный 2 4 4 2 9" xfId="5077"/>
    <cellStyle name="Обычный 2 4 4 2 9 2" xfId="5078"/>
    <cellStyle name="Обычный 2 4 4 3" xfId="428"/>
    <cellStyle name="Обычный 2 4 4 3 2" xfId="921"/>
    <cellStyle name="Обычный 2 4 4 3 2 2" xfId="5080"/>
    <cellStyle name="Обычный 2 4 4 3 2 3" xfId="5079"/>
    <cellStyle name="Обычный 2 4 4 3 3" xfId="5081"/>
    <cellStyle name="Обычный 2 4 4 3 3 2" xfId="5082"/>
    <cellStyle name="Обычный 2 4 4 3 4" xfId="5083"/>
    <cellStyle name="Обычный 2 4 4 3 4 2" xfId="5084"/>
    <cellStyle name="Обычный 2 4 4 3 5" xfId="5085"/>
    <cellStyle name="Обычный 2 4 4 3 5 2" xfId="5086"/>
    <cellStyle name="Обычный 2 4 4 3 6" xfId="5087"/>
    <cellStyle name="Обычный 2 4 4 3 7" xfId="2382"/>
    <cellStyle name="Обычный 2 4 4 4" xfId="922"/>
    <cellStyle name="Обычный 2 4 4 4 2" xfId="1802"/>
    <cellStyle name="Обычный 2 4 4 4 2 2" xfId="5088"/>
    <cellStyle name="Обычный 2 4 4 4 3" xfId="2744"/>
    <cellStyle name="Обычный 2 4 4 5" xfId="923"/>
    <cellStyle name="Обычный 2 4 4 5 2" xfId="5090"/>
    <cellStyle name="Обычный 2 4 4 5 2 2" xfId="5091"/>
    <cellStyle name="Обычный 2 4 4 5 3" xfId="5092"/>
    <cellStyle name="Обычный 2 4 4 5 4" xfId="5089"/>
    <cellStyle name="Обычный 2 4 4 6" xfId="5093"/>
    <cellStyle name="Обычный 2 4 4 6 2" xfId="5094"/>
    <cellStyle name="Обычный 2 4 4 7" xfId="5095"/>
    <cellStyle name="Обычный 2 4 4 8" xfId="2148"/>
    <cellStyle name="Обычный 2 4 5" xfId="81"/>
    <cellStyle name="Обычный 2 4 5 2" xfId="303"/>
    <cellStyle name="Обычный 2 4 5 2 2" xfId="579"/>
    <cellStyle name="Обычный 2 4 5 2 2 2" xfId="924"/>
    <cellStyle name="Обычный 2 4 5 2 2 2 2" xfId="6684"/>
    <cellStyle name="Обычный 2 4 5 2 2 3" xfId="2500"/>
    <cellStyle name="Обычный 2 4 5 2 3" xfId="925"/>
    <cellStyle name="Обычный 2 4 5 2 3 2" xfId="1803"/>
    <cellStyle name="Обычный 2 4 5 2 3 2 2" xfId="6685"/>
    <cellStyle name="Обычный 2 4 5 2 3 3" xfId="2745"/>
    <cellStyle name="Обычный 2 4 5 2 4" xfId="926"/>
    <cellStyle name="Обычный 2 4 5 2 4 2" xfId="6683"/>
    <cellStyle name="Обычный 2 4 5 2 5" xfId="2151"/>
    <cellStyle name="Обычный 2 4 5 3" xfId="429"/>
    <cellStyle name="Обычный 2 4 5 3 2" xfId="927"/>
    <cellStyle name="Обычный 2 4 5 3 2 2" xfId="5096"/>
    <cellStyle name="Обычный 2 4 5 3 3" xfId="2383"/>
    <cellStyle name="Обычный 2 4 5 4" xfId="928"/>
    <cellStyle name="Обычный 2 4 5 4 2" xfId="1804"/>
    <cellStyle name="Обычный 2 4 5 4 2 2" xfId="5097"/>
    <cellStyle name="Обычный 2 4 5 4 3" xfId="2746"/>
    <cellStyle name="Обычный 2 4 5 5" xfId="929"/>
    <cellStyle name="Обычный 2 4 5 5 2" xfId="5098"/>
    <cellStyle name="Обычный 2 4 5 6" xfId="2150"/>
    <cellStyle name="Обычный 2 4 6" xfId="5099"/>
    <cellStyle name="Обычный 2 4 6 2" xfId="5100"/>
    <cellStyle name="Обычный 2 4 6 2 2" xfId="5101"/>
    <cellStyle name="Обычный 2 4 6 3" xfId="5102"/>
    <cellStyle name="Обычный 2 4 6 3 2" xfId="5103"/>
    <cellStyle name="Обычный 2 4 6 4" xfId="5104"/>
    <cellStyle name="Обычный 2 4 7" xfId="5105"/>
    <cellStyle name="Обычный 2 4 7 2" xfId="5106"/>
    <cellStyle name="Обычный 2 4 7 2 2" xfId="5107"/>
    <cellStyle name="Обычный 2 4 7 3" xfId="5108"/>
    <cellStyle name="Обычный 2 4 8" xfId="5109"/>
    <cellStyle name="Обычный 2 4 8 2" xfId="5110"/>
    <cellStyle name="Обычный 2 4 8 2 2" xfId="5111"/>
    <cellStyle name="Обычный 2 4 8 2 2 2" xfId="5112"/>
    <cellStyle name="Обычный 2 4 8 2 3" xfId="5113"/>
    <cellStyle name="Обычный 2 4 8 3" xfId="5114"/>
    <cellStyle name="Обычный 2 4 9" xfId="5115"/>
    <cellStyle name="Обычный 2 5" xfId="82"/>
    <cellStyle name="Обычный 2 5 2" xfId="83"/>
    <cellStyle name="Обычный 2 5 2 2" xfId="84"/>
    <cellStyle name="Обычный 2 5 2 2 2" xfId="378"/>
    <cellStyle name="Обычный 2 5 2 2 2 2" xfId="653"/>
    <cellStyle name="Обычный 2 5 2 2 2 2 2" xfId="930"/>
    <cellStyle name="Обычный 2 5 2 2 2 2 2 2" xfId="6689"/>
    <cellStyle name="Обычный 2 5 2 2 2 2 3" xfId="2502"/>
    <cellStyle name="Обычный 2 5 2 2 2 3" xfId="931"/>
    <cellStyle name="Обычный 2 5 2 2 2 3 2" xfId="1805"/>
    <cellStyle name="Обычный 2 5 2 2 2 3 2 2" xfId="6690"/>
    <cellStyle name="Обычный 2 5 2 2 2 3 3" xfId="2747"/>
    <cellStyle name="Обычный 2 5 2 2 2 4" xfId="932"/>
    <cellStyle name="Обычный 2 5 2 2 2 4 2" xfId="6688"/>
    <cellStyle name="Обычный 2 5 2 2 2 5" xfId="2154"/>
    <cellStyle name="Обычный 2 5 2 2 3" xfId="431"/>
    <cellStyle name="Обычный 2 5 2 2 3 2" xfId="933"/>
    <cellStyle name="Обычный 2 5 2 2 3 2 2" xfId="6691"/>
    <cellStyle name="Обычный 2 5 2 2 3 3" xfId="2501"/>
    <cellStyle name="Обычный 2 5 2 2 4" xfId="934"/>
    <cellStyle name="Обычный 2 5 2 2 4 2" xfId="1806"/>
    <cellStyle name="Обычный 2 5 2 2 4 2 2" xfId="6692"/>
    <cellStyle name="Обычный 2 5 2 2 4 3" xfId="2748"/>
    <cellStyle name="Обычный 2 5 2 2 5" xfId="935"/>
    <cellStyle name="Обычный 2 5 2 2 5 2" xfId="6687"/>
    <cellStyle name="Обычный 2 5 2 2 6" xfId="2153"/>
    <cellStyle name="Обычный 2 5 2 3" xfId="85"/>
    <cellStyle name="Обычный 2 5 2 3 2" xfId="432"/>
    <cellStyle name="Обычный 2 5 2 3 2 2" xfId="936"/>
    <cellStyle name="Обычный 2 5 2 3 2 2 2" xfId="6694"/>
    <cellStyle name="Обычный 2 5 2 3 2 3" xfId="2503"/>
    <cellStyle name="Обычный 2 5 2 3 3" xfId="937"/>
    <cellStyle name="Обычный 2 5 2 3 3 2" xfId="1807"/>
    <cellStyle name="Обычный 2 5 2 3 3 2 2" xfId="6695"/>
    <cellStyle name="Обычный 2 5 2 3 3 3" xfId="2749"/>
    <cellStyle name="Обычный 2 5 2 3 4" xfId="938"/>
    <cellStyle name="Обычный 2 5 2 3 4 2" xfId="6693"/>
    <cellStyle name="Обычный 2 5 2 3 5" xfId="2155"/>
    <cellStyle name="Обычный 2 5 2 4" xfId="304"/>
    <cellStyle name="Обычный 2 5 2 4 2" xfId="580"/>
    <cellStyle name="Обычный 2 5 2 4 2 2" xfId="939"/>
    <cellStyle name="Обычный 2 5 2 4 2 2 2" xfId="6697"/>
    <cellStyle name="Обычный 2 5 2 4 2 3" xfId="2504"/>
    <cellStyle name="Обычный 2 5 2 4 3" xfId="940"/>
    <cellStyle name="Обычный 2 5 2 4 3 2" xfId="1808"/>
    <cellStyle name="Обычный 2 5 2 4 3 2 2" xfId="6698"/>
    <cellStyle name="Обычный 2 5 2 4 3 3" xfId="2750"/>
    <cellStyle name="Обычный 2 5 2 4 4" xfId="941"/>
    <cellStyle name="Обычный 2 5 2 4 4 2" xfId="6696"/>
    <cellStyle name="Обычный 2 5 2 4 5" xfId="2156"/>
    <cellStyle name="Обычный 2 5 2 5" xfId="430"/>
    <cellStyle name="Обычный 2 5 2 5 2" xfId="942"/>
    <cellStyle name="Обычный 2 5 2 5 2 2" xfId="6699"/>
    <cellStyle name="Обычный 2 5 2 5 3" xfId="2384"/>
    <cellStyle name="Обычный 2 5 2 6" xfId="943"/>
    <cellStyle name="Обычный 2 5 2 6 2" xfId="1809"/>
    <cellStyle name="Обычный 2 5 2 6 2 2" xfId="6700"/>
    <cellStyle name="Обычный 2 5 2 6 3" xfId="2751"/>
    <cellStyle name="Обычный 2 5 2 7" xfId="944"/>
    <cellStyle name="Обычный 2 5 2 7 2" xfId="6686"/>
    <cellStyle name="Обычный 2 5 2 8" xfId="2152"/>
    <cellStyle name="Обычный 2 5 3" xfId="5116"/>
    <cellStyle name="Обычный 2 5 3 2" xfId="5117"/>
    <cellStyle name="Обычный 2 5 3 2 2" xfId="5118"/>
    <cellStyle name="Обычный 2 5 3 2 2 2" xfId="5119"/>
    <cellStyle name="Обычный 2 5 3 2 3" xfId="5120"/>
    <cellStyle name="Обычный 2 5 3 2 4" xfId="5121"/>
    <cellStyle name="Обычный 2 5 3 3" xfId="5122"/>
    <cellStyle name="Обычный 2 5 4" xfId="5123"/>
    <cellStyle name="Обычный 2 5 4 2" xfId="5124"/>
    <cellStyle name="Обычный 2 5 4 2 2" xfId="5125"/>
    <cellStyle name="Обычный 2 5 4 3" xfId="5126"/>
    <cellStyle name="Обычный 2 5 4 4" xfId="5127"/>
    <cellStyle name="Обычный 2 5 4 5" xfId="5128"/>
    <cellStyle name="Обычный 2 5 5" xfId="5129"/>
    <cellStyle name="Обычный 2 5 5 2" xfId="5130"/>
    <cellStyle name="Обычный 2 5 6" xfId="5131"/>
    <cellStyle name="Обычный 2 5 6 2" xfId="5132"/>
    <cellStyle name="Обычный 2 5 7" xfId="5133"/>
    <cellStyle name="Обычный 2 6" xfId="86"/>
    <cellStyle name="Обычный 2 6 2" xfId="87"/>
    <cellStyle name="Обычный 2 6 2 2" xfId="88"/>
    <cellStyle name="Обычный 2 6 2 2 10" xfId="2158"/>
    <cellStyle name="Обычный 2 6 2 2 2" xfId="305"/>
    <cellStyle name="Обычный 2 6 2 2 2 10" xfId="5134"/>
    <cellStyle name="Обычный 2 6 2 2 2 10 2" xfId="5135"/>
    <cellStyle name="Обычный 2 6 2 2 2 11" xfId="5136"/>
    <cellStyle name="Обычный 2 6 2 2 2 11 2" xfId="5137"/>
    <cellStyle name="Обычный 2 6 2 2 2 11 3" xfId="5138"/>
    <cellStyle name="Обычный 2 6 2 2 2 11 4" xfId="5139"/>
    <cellStyle name="Обычный 2 6 2 2 2 11 5" xfId="5140"/>
    <cellStyle name="Обычный 2 6 2 2 2 11 6" xfId="5141"/>
    <cellStyle name="Обычный 2 6 2 2 2 11 7" xfId="5142"/>
    <cellStyle name="Обычный 2 6 2 2 2 12" xfId="5143"/>
    <cellStyle name="Обычный 2 6 2 2 2 12 2" xfId="5144"/>
    <cellStyle name="Обычный 2 6 2 2 2 13" xfId="5145"/>
    <cellStyle name="Обычный 2 6 2 2 2 14" xfId="5146"/>
    <cellStyle name="Обычный 2 6 2 2 2 15" xfId="5147"/>
    <cellStyle name="Обычный 2 6 2 2 2 16" xfId="5148"/>
    <cellStyle name="Обычный 2 6 2 2 2 16 2" xfId="5149"/>
    <cellStyle name="Обычный 2 6 2 2 2 17" xfId="5150"/>
    <cellStyle name="Обычный 2 6 2 2 2 18" xfId="5151"/>
    <cellStyle name="Обычный 2 6 2 2 2 19" xfId="5152"/>
    <cellStyle name="Обычный 2 6 2 2 2 2" xfId="581"/>
    <cellStyle name="Обычный 2 6 2 2 2 2 2" xfId="945"/>
    <cellStyle name="Обычный 2 6 2 2 2 2 2 2" xfId="5154"/>
    <cellStyle name="Обычный 2 6 2 2 2 2 2 2 2" xfId="5155"/>
    <cellStyle name="Обычный 2 6 2 2 2 2 2 2 2 2" xfId="5156"/>
    <cellStyle name="Обычный 2 6 2 2 2 2 2 3" xfId="5157"/>
    <cellStyle name="Обычный 2 6 2 2 2 2 2 4" xfId="5153"/>
    <cellStyle name="Обычный 2 6 2 2 2 2 3" xfId="5158"/>
    <cellStyle name="Обычный 2 6 2 2 2 2 3 2" xfId="5159"/>
    <cellStyle name="Обычный 2 6 2 2 2 2 3 2 2" xfId="5160"/>
    <cellStyle name="Обычный 2 6 2 2 2 2 4" xfId="5161"/>
    <cellStyle name="Обычный 2 6 2 2 2 2 5" xfId="2505"/>
    <cellStyle name="Обычный 2 6 2 2 2 20" xfId="5162"/>
    <cellStyle name="Обычный 2 6 2 2 2 21" xfId="5163"/>
    <cellStyle name="Обычный 2 6 2 2 2 22" xfId="5164"/>
    <cellStyle name="Обычный 2 6 2 2 2 23" xfId="5165"/>
    <cellStyle name="Обычный 2 6 2 2 2 24" xfId="5166"/>
    <cellStyle name="Обычный 2 6 2 2 2 25" xfId="2159"/>
    <cellStyle name="Обычный 2 6 2 2 2 3" xfId="946"/>
    <cellStyle name="Обычный 2 6 2 2 2 3 2" xfId="1810"/>
    <cellStyle name="Обычный 2 6 2 2 2 3 2 2" xfId="5168"/>
    <cellStyle name="Обычный 2 6 2 2 2 3 2 3" xfId="5167"/>
    <cellStyle name="Обычный 2 6 2 2 2 3 3" xfId="5169"/>
    <cellStyle name="Обычный 2 6 2 2 2 3 4" xfId="2752"/>
    <cellStyle name="Обычный 2 6 2 2 2 4" xfId="947"/>
    <cellStyle name="Обычный 2 6 2 2 2 4 2" xfId="5171"/>
    <cellStyle name="Обычный 2 6 2 2 2 4 3" xfId="5170"/>
    <cellStyle name="Обычный 2 6 2 2 2 5" xfId="5172"/>
    <cellStyle name="Обычный 2 6 2 2 2 5 2" xfId="5173"/>
    <cellStyle name="Обычный 2 6 2 2 2 6" xfId="5174"/>
    <cellStyle name="Обычный 2 6 2 2 2 6 2" xfId="5175"/>
    <cellStyle name="Обычный 2 6 2 2 2 7" xfId="5176"/>
    <cellStyle name="Обычный 2 6 2 2 2 7 2" xfId="5177"/>
    <cellStyle name="Обычный 2 6 2 2 2 8" xfId="5178"/>
    <cellStyle name="Обычный 2 6 2 2 2 8 2" xfId="5179"/>
    <cellStyle name="Обычный 2 6 2 2 2 9" xfId="5180"/>
    <cellStyle name="Обычный 2 6 2 2 2 9 2" xfId="5181"/>
    <cellStyle name="Обычный 2 6 2 2 3" xfId="434"/>
    <cellStyle name="Обычный 2 6 2 2 3 2" xfId="948"/>
    <cellStyle name="Обычный 2 6 2 2 3 2 2" xfId="5183"/>
    <cellStyle name="Обычный 2 6 2 2 3 2 3" xfId="5182"/>
    <cellStyle name="Обычный 2 6 2 2 3 3" xfId="5184"/>
    <cellStyle name="Обычный 2 6 2 2 3 3 2" xfId="5185"/>
    <cellStyle name="Обычный 2 6 2 2 3 4" xfId="5186"/>
    <cellStyle name="Обычный 2 6 2 2 3 5" xfId="2386"/>
    <cellStyle name="Обычный 2 6 2 2 4" xfId="949"/>
    <cellStyle name="Обычный 2 6 2 2 4 2" xfId="1811"/>
    <cellStyle name="Обычный 2 6 2 2 4 2 2" xfId="5188"/>
    <cellStyle name="Обычный 2 6 2 2 4 2 3" xfId="5187"/>
    <cellStyle name="Обычный 2 6 2 2 4 3" xfId="5189"/>
    <cellStyle name="Обычный 2 6 2 2 4 4" xfId="5190"/>
    <cellStyle name="Обычный 2 6 2 2 4 5" xfId="2753"/>
    <cellStyle name="Обычный 2 6 2 2 5" xfId="950"/>
    <cellStyle name="Обычный 2 6 2 2 5 2" xfId="5192"/>
    <cellStyle name="Обычный 2 6 2 2 5 3" xfId="5191"/>
    <cellStyle name="Обычный 2 6 2 2 6" xfId="5193"/>
    <cellStyle name="Обычный 2 6 2 2 6 2" xfId="5194"/>
    <cellStyle name="Обычный 2 6 2 2 6 2 2" xfId="5195"/>
    <cellStyle name="Обычный 2 6 2 2 6 2 2 2" xfId="5196"/>
    <cellStyle name="Обычный 2 6 2 2 6 2 2 3" xfId="5197"/>
    <cellStyle name="Обычный 2 6 2 2 6 2 3" xfId="5198"/>
    <cellStyle name="Обычный 2 6 2 2 6 3" xfId="5199"/>
    <cellStyle name="Обычный 2 6 2 2 7" xfId="5200"/>
    <cellStyle name="Обычный 2 6 2 2 7 2" xfId="5201"/>
    <cellStyle name="Обычный 2 6 2 2 8" xfId="5202"/>
    <cellStyle name="Обычный 2 6 2 2 8 2" xfId="5203"/>
    <cellStyle name="Обычный 2 6 2 2 9" xfId="5204"/>
    <cellStyle name="Обычный 2 6 2 3" xfId="306"/>
    <cellStyle name="Обычный 2 6 2 3 2" xfId="582"/>
    <cellStyle name="Обычный 2 6 2 3 2 2" xfId="951"/>
    <cellStyle name="Обычный 2 6 2 3 2 2 2" xfId="5206"/>
    <cellStyle name="Обычный 2 6 2 3 2 2 3" xfId="5205"/>
    <cellStyle name="Обычный 2 6 2 3 2 3" xfId="5207"/>
    <cellStyle name="Обычный 2 6 2 3 2 4" xfId="2506"/>
    <cellStyle name="Обычный 2 6 2 3 3" xfId="952"/>
    <cellStyle name="Обычный 2 6 2 3 3 2" xfId="1812"/>
    <cellStyle name="Обычный 2 6 2 3 3 2 2" xfId="5209"/>
    <cellStyle name="Обычный 2 6 2 3 3 2 3" xfId="5208"/>
    <cellStyle name="Обычный 2 6 2 3 3 3" xfId="5210"/>
    <cellStyle name="Обычный 2 6 2 3 3 4" xfId="2754"/>
    <cellStyle name="Обычный 2 6 2 3 4" xfId="953"/>
    <cellStyle name="Обычный 2 6 2 3 4 2" xfId="5211"/>
    <cellStyle name="Обычный 2 6 2 3 5" xfId="2160"/>
    <cellStyle name="Обычный 2 6 2 4" xfId="433"/>
    <cellStyle name="Обычный 2 6 2 4 2" xfId="954"/>
    <cellStyle name="Обычный 2 6 2 4 2 2" xfId="5213"/>
    <cellStyle name="Обычный 2 6 2 4 2 3" xfId="5212"/>
    <cellStyle name="Обычный 2 6 2 4 3" xfId="5214"/>
    <cellStyle name="Обычный 2 6 2 4 3 2" xfId="5215"/>
    <cellStyle name="Обычный 2 6 2 4 4" xfId="5216"/>
    <cellStyle name="Обычный 2 6 2 4 5" xfId="2385"/>
    <cellStyle name="Обычный 2 6 2 5" xfId="955"/>
    <cellStyle name="Обычный 2 6 2 5 2" xfId="1813"/>
    <cellStyle name="Обычный 2 6 2 5 2 2" xfId="6702"/>
    <cellStyle name="Обычный 2 6 2 5 3" xfId="2755"/>
    <cellStyle name="Обычный 2 6 2 6" xfId="956"/>
    <cellStyle name="Обычный 2 6 2 6 2" xfId="6701"/>
    <cellStyle name="Обычный 2 6 2 7" xfId="2157"/>
    <cellStyle name="Обычный 2 6 3" xfId="89"/>
    <cellStyle name="Обычный 2 6 4" xfId="90"/>
    <cellStyle name="Обычный 2 6 4 2" xfId="307"/>
    <cellStyle name="Обычный 2 6 4 2 2" xfId="583"/>
    <cellStyle name="Обычный 2 6 4 2 2 2" xfId="957"/>
    <cellStyle name="Обычный 2 6 4 2 2 2 2" xfId="6705"/>
    <cellStyle name="Обычный 2 6 4 2 2 3" xfId="2507"/>
    <cellStyle name="Обычный 2 6 4 2 3" xfId="958"/>
    <cellStyle name="Обычный 2 6 4 2 3 2" xfId="1814"/>
    <cellStyle name="Обычный 2 6 4 2 3 2 2" xfId="6706"/>
    <cellStyle name="Обычный 2 6 4 2 3 3" xfId="2756"/>
    <cellStyle name="Обычный 2 6 4 2 4" xfId="959"/>
    <cellStyle name="Обычный 2 6 4 2 4 2" xfId="6704"/>
    <cellStyle name="Обычный 2 6 4 2 5" xfId="2162"/>
    <cellStyle name="Обычный 2 6 4 3" xfId="435"/>
    <cellStyle name="Обычный 2 6 4 3 2" xfId="960"/>
    <cellStyle name="Обычный 2 6 4 3 2 2" xfId="6707"/>
    <cellStyle name="Обычный 2 6 4 3 3" xfId="2387"/>
    <cellStyle name="Обычный 2 6 4 4" xfId="961"/>
    <cellStyle name="Обычный 2 6 4 4 2" xfId="1815"/>
    <cellStyle name="Обычный 2 6 4 4 2 2" xfId="6708"/>
    <cellStyle name="Обычный 2 6 4 4 3" xfId="2757"/>
    <cellStyle name="Обычный 2 6 4 5" xfId="962"/>
    <cellStyle name="Обычный 2 6 4 5 2" xfId="6703"/>
    <cellStyle name="Обычный 2 6 4 6" xfId="2161"/>
    <cellStyle name="Обычный 2 6 5" xfId="5217"/>
    <cellStyle name="Обычный 2 6 5 2" xfId="5218"/>
    <cellStyle name="Обычный 2 6 6" xfId="5219"/>
    <cellStyle name="Обычный 2 6 6 2" xfId="5220"/>
    <cellStyle name="Обычный 2 6 7" xfId="5221"/>
    <cellStyle name="Обычный 2 6 8" xfId="5222"/>
    <cellStyle name="Обычный 2 7" xfId="91"/>
    <cellStyle name="Обычный 2 7 2" xfId="92"/>
    <cellStyle name="Обычный 2 7 2 2" xfId="308"/>
    <cellStyle name="Обычный 2 7 2 2 2" xfId="584"/>
    <cellStyle name="Обычный 2 7 2 2 2 2" xfId="963"/>
    <cellStyle name="Обычный 2 7 2 2 2 2 2" xfId="5223"/>
    <cellStyle name="Обычный 2 7 2 2 2 3" xfId="2508"/>
    <cellStyle name="Обычный 2 7 2 2 3" xfId="964"/>
    <cellStyle name="Обычный 2 7 2 2 3 2" xfId="1816"/>
    <cellStyle name="Обычный 2 7 2 2 3 2 2" xfId="6710"/>
    <cellStyle name="Обычный 2 7 2 2 3 3" xfId="2758"/>
    <cellStyle name="Обычный 2 7 2 2 4" xfId="965"/>
    <cellStyle name="Обычный 2 7 2 2 4 2" xfId="6709"/>
    <cellStyle name="Обычный 2 7 2 2 5" xfId="2164"/>
    <cellStyle name="Обычный 2 7 2 3" xfId="436"/>
    <cellStyle name="Обычный 2 7 2 3 2" xfId="966"/>
    <cellStyle name="Обычный 2 7 2 3 2 2" xfId="5224"/>
    <cellStyle name="Обычный 2 7 2 3 3" xfId="2388"/>
    <cellStyle name="Обычный 2 7 2 4" xfId="967"/>
    <cellStyle name="Обычный 2 7 2 4 2" xfId="1817"/>
    <cellStyle name="Обычный 2 7 2 4 2 2" xfId="5225"/>
    <cellStyle name="Обычный 2 7 2 4 3" xfId="2759"/>
    <cellStyle name="Обычный 2 7 2 5" xfId="968"/>
    <cellStyle name="Обычный 2 7 2 5 2" xfId="5226"/>
    <cellStyle name="Обычный 2 7 2 6" xfId="2163"/>
    <cellStyle name="Обычный 2 7 3" xfId="5227"/>
    <cellStyle name="Обычный 2 7 3 2" xfId="5228"/>
    <cellStyle name="Обычный 2 7 3 3" xfId="5229"/>
    <cellStyle name="Обычный 2 7 4" xfId="5230"/>
    <cellStyle name="Обычный 2 7 4 2" xfId="5231"/>
    <cellStyle name="Обычный 2 7 5" xfId="5232"/>
    <cellStyle name="Обычный 2 7 5 2" xfId="5233"/>
    <cellStyle name="Обычный 2 7 6" xfId="5234"/>
    <cellStyle name="Обычный 2 8" xfId="93"/>
    <cellStyle name="Обычный 2 8 2" xfId="94"/>
    <cellStyle name="Обычный 2 8 2 2" xfId="309"/>
    <cellStyle name="Обычный 2 8 2 2 2" xfId="585"/>
    <cellStyle name="Обычный 2 8 2 2 2 2" xfId="969"/>
    <cellStyle name="Обычный 2 8 2 2 2 2 2" xfId="6713"/>
    <cellStyle name="Обычный 2 8 2 2 2 3" xfId="2509"/>
    <cellStyle name="Обычный 2 8 2 2 3" xfId="970"/>
    <cellStyle name="Обычный 2 8 2 2 3 2" xfId="1818"/>
    <cellStyle name="Обычный 2 8 2 2 3 2 2" xfId="6714"/>
    <cellStyle name="Обычный 2 8 2 2 3 3" xfId="2760"/>
    <cellStyle name="Обычный 2 8 2 2 4" xfId="971"/>
    <cellStyle name="Обычный 2 8 2 2 4 2" xfId="6712"/>
    <cellStyle name="Обычный 2 8 2 2 5" xfId="2166"/>
    <cellStyle name="Обычный 2 8 2 3" xfId="437"/>
    <cellStyle name="Обычный 2 8 2 3 2" xfId="972"/>
    <cellStyle name="Обычный 2 8 2 3 2 2" xfId="6715"/>
    <cellStyle name="Обычный 2 8 2 3 3" xfId="2389"/>
    <cellStyle name="Обычный 2 8 2 4" xfId="973"/>
    <cellStyle name="Обычный 2 8 2 4 2" xfId="1819"/>
    <cellStyle name="Обычный 2 8 2 4 2 2" xfId="6716"/>
    <cellStyle name="Обычный 2 8 2 4 3" xfId="2761"/>
    <cellStyle name="Обычный 2 8 2 5" xfId="974"/>
    <cellStyle name="Обычный 2 8 2 5 2" xfId="6711"/>
    <cellStyle name="Обычный 2 8 2 6" xfId="2165"/>
    <cellStyle name="Обычный 2 8 3" xfId="5235"/>
    <cellStyle name="Обычный 2 8 3 2" xfId="5236"/>
    <cellStyle name="Обычный 2 8 4" xfId="5237"/>
    <cellStyle name="Обычный 2 8 4 2" xfId="5238"/>
    <cellStyle name="Обычный 2 8 5" xfId="5239"/>
    <cellStyle name="Обычный 2 9" xfId="95"/>
    <cellStyle name="Обычный 2 9 2" xfId="96"/>
    <cellStyle name="Обычный 2 9 2 2" xfId="310"/>
    <cellStyle name="Обычный 2 9 2 2 2" xfId="586"/>
    <cellStyle name="Обычный 2 9 2 2 2 2" xfId="975"/>
    <cellStyle name="Обычный 2 9 2 2 2 2 2" xfId="6719"/>
    <cellStyle name="Обычный 2 9 2 2 2 3" xfId="2510"/>
    <cellStyle name="Обычный 2 9 2 2 3" xfId="976"/>
    <cellStyle name="Обычный 2 9 2 2 3 2" xfId="1820"/>
    <cellStyle name="Обычный 2 9 2 2 3 2 2" xfId="6720"/>
    <cellStyle name="Обычный 2 9 2 2 3 3" xfId="2762"/>
    <cellStyle name="Обычный 2 9 2 2 4" xfId="977"/>
    <cellStyle name="Обычный 2 9 2 2 4 2" xfId="6718"/>
    <cellStyle name="Обычный 2 9 2 2 5" xfId="2168"/>
    <cellStyle name="Обычный 2 9 2 3" xfId="438"/>
    <cellStyle name="Обычный 2 9 2 3 2" xfId="978"/>
    <cellStyle name="Обычный 2 9 2 3 2 2" xfId="6721"/>
    <cellStyle name="Обычный 2 9 2 3 3" xfId="2390"/>
    <cellStyle name="Обычный 2 9 2 4" xfId="979"/>
    <cellStyle name="Обычный 2 9 2 4 2" xfId="1821"/>
    <cellStyle name="Обычный 2 9 2 4 2 2" xfId="6722"/>
    <cellStyle name="Обычный 2 9 2 4 3" xfId="2763"/>
    <cellStyle name="Обычный 2 9 2 5" xfId="980"/>
    <cellStyle name="Обычный 2 9 2 5 2" xfId="6717"/>
    <cellStyle name="Обычный 2 9 2 6" xfId="2167"/>
    <cellStyle name="Обычный 2 9 3" xfId="5240"/>
    <cellStyle name="Обычный 2 9 3 2" xfId="5241"/>
    <cellStyle name="Обычный 2 9 4" xfId="5242"/>
    <cellStyle name="Обычный 2 9 4 2" xfId="5243"/>
    <cellStyle name="Обычный 2 9 5" xfId="5244"/>
    <cellStyle name="Обычный 2_Foundation.Stable Base" xfId="97"/>
    <cellStyle name="Обычный 20" xfId="1606"/>
    <cellStyle name="Обычный 20 2" xfId="1619"/>
    <cellStyle name="Обычный 20 2 2" xfId="1628"/>
    <cellStyle name="Обычный 20 2 3" xfId="1629"/>
    <cellStyle name="Обычный 20 2 3 2" xfId="1630"/>
    <cellStyle name="Обычный 20 3" xfId="1631"/>
    <cellStyle name="Обычный 20 3 2" xfId="1632"/>
    <cellStyle name="Обычный 20 4" xfId="1633"/>
    <cellStyle name="Обычный 20 5" xfId="1664"/>
    <cellStyle name="Обычный 20 6" xfId="1672"/>
    <cellStyle name="Обычный 20 6 2" xfId="1673"/>
    <cellStyle name="Обычный 20 6 2 2" xfId="1681"/>
    <cellStyle name="Обычный 20 6 4" xfId="1677"/>
    <cellStyle name="Обычный 20 6 4 6" xfId="1686"/>
    <cellStyle name="Обычный 20 6 4 6 2" xfId="1695"/>
    <cellStyle name="Обычный 20 6 4 8" xfId="1684"/>
    <cellStyle name="Обычный 20 9 2" xfId="1678"/>
    <cellStyle name="Обычный 21" xfId="1620"/>
    <cellStyle name="Обычный 21 2" xfId="5246"/>
    <cellStyle name="Обычный 21 2 2" xfId="5247"/>
    <cellStyle name="Обычный 21 2 2 2" xfId="5248"/>
    <cellStyle name="Обычный 21 2 3" xfId="5249"/>
    <cellStyle name="Обычный 21 2 3 2" xfId="5250"/>
    <cellStyle name="Обычный 21 2 4" xfId="5251"/>
    <cellStyle name="Обычный 21 2 5" xfId="5252"/>
    <cellStyle name="Обычный 21 3" xfId="5245"/>
    <cellStyle name="Обычный 22" xfId="1621"/>
    <cellStyle name="Обычный 22 2" xfId="1634"/>
    <cellStyle name="Обычный 22 3" xfId="5253"/>
    <cellStyle name="Обычный 23" xfId="1675"/>
    <cellStyle name="Обычный 23 2" xfId="5255"/>
    <cellStyle name="Обычный 23 2 2" xfId="5256"/>
    <cellStyle name="Обычный 23 3" xfId="5254"/>
    <cellStyle name="Обычный 24" xfId="1697"/>
    <cellStyle name="Обычный 24 2" xfId="1596"/>
    <cellStyle name="Обычный 24 2 2" xfId="7189"/>
    <cellStyle name="Обычный 24 3" xfId="2057"/>
    <cellStyle name="Обычный 24 3 2" xfId="7190"/>
    <cellStyle name="Обычный 24 4" xfId="2058"/>
    <cellStyle name="Обычный 24 4 2" xfId="7192"/>
    <cellStyle name="Обычный 24 5" xfId="7191"/>
    <cellStyle name="Обычный 24 6" xfId="5257"/>
    <cellStyle name="Обычный 25" xfId="5258"/>
    <cellStyle name="Обычный 25 2" xfId="5259"/>
    <cellStyle name="Обычный 26" xfId="5260"/>
    <cellStyle name="Обычный 26 2" xfId="5261"/>
    <cellStyle name="Обычный 27" xfId="5262"/>
    <cellStyle name="Обычный 27 2" xfId="5263"/>
    <cellStyle name="Обычный 28" xfId="5264"/>
    <cellStyle name="Обычный 28 2" xfId="5265"/>
    <cellStyle name="Обычный 29" xfId="5266"/>
    <cellStyle name="Обычный 29 2" xfId="5267"/>
    <cellStyle name="Обычный 29 3" xfId="5268"/>
    <cellStyle name="Обычный 3" xfId="98"/>
    <cellStyle name="Обычный 3 2" xfId="99"/>
    <cellStyle name="Обычный 3 2 10" xfId="2169"/>
    <cellStyle name="Обычный 3 2 2" xfId="100"/>
    <cellStyle name="Обычный 3 2 2 2" xfId="101"/>
    <cellStyle name="Обычный 3 2 2 2 2" xfId="311"/>
    <cellStyle name="Обычный 3 2 2 2 2 2" xfId="587"/>
    <cellStyle name="Обычный 3 2 2 2 2 2 2" xfId="981"/>
    <cellStyle name="Обычный 3 2 2 2 2 2 2 2" xfId="6725"/>
    <cellStyle name="Обычный 3 2 2 2 2 2 3" xfId="2511"/>
    <cellStyle name="Обычный 3 2 2 2 2 3" xfId="982"/>
    <cellStyle name="Обычный 3 2 2 2 2 3 2" xfId="1822"/>
    <cellStyle name="Обычный 3 2 2 2 2 3 2 2" xfId="6726"/>
    <cellStyle name="Обычный 3 2 2 2 2 3 3" xfId="2764"/>
    <cellStyle name="Обычный 3 2 2 2 2 4" xfId="983"/>
    <cellStyle name="Обычный 3 2 2 2 2 4 2" xfId="6724"/>
    <cellStyle name="Обычный 3 2 2 2 2 5" xfId="2171"/>
    <cellStyle name="Обычный 3 2 2 2 3" xfId="439"/>
    <cellStyle name="Обычный 3 2 2 2 3 2" xfId="984"/>
    <cellStyle name="Обычный 3 2 2 2 3 2 2" xfId="5269"/>
    <cellStyle name="Обычный 3 2 2 2 3 3" xfId="2391"/>
    <cellStyle name="Обычный 3 2 2 2 4" xfId="985"/>
    <cellStyle name="Обычный 3 2 2 2 4 2" xfId="1823"/>
    <cellStyle name="Обычный 3 2 2 2 4 2 2" xfId="6727"/>
    <cellStyle name="Обычный 3 2 2 2 4 3" xfId="2765"/>
    <cellStyle name="Обычный 3 2 2 2 5" xfId="986"/>
    <cellStyle name="Обычный 3 2 2 2 5 2" xfId="6723"/>
    <cellStyle name="Обычный 3 2 2 2 6" xfId="2170"/>
    <cellStyle name="Обычный 3 2 2 3" xfId="102"/>
    <cellStyle name="Обычный 3 2 2 3 2" xfId="312"/>
    <cellStyle name="Обычный 3 2 2 3 2 2" xfId="588"/>
    <cellStyle name="Обычный 3 2 2 3 2 2 2" xfId="987"/>
    <cellStyle name="Обычный 3 2 2 3 2 2 2 2" xfId="6730"/>
    <cellStyle name="Обычный 3 2 2 3 2 2 3" xfId="2512"/>
    <cellStyle name="Обычный 3 2 2 3 2 3" xfId="988"/>
    <cellStyle name="Обычный 3 2 2 3 2 3 2" xfId="1824"/>
    <cellStyle name="Обычный 3 2 2 3 2 3 2 2" xfId="6731"/>
    <cellStyle name="Обычный 3 2 2 3 2 3 3" xfId="2766"/>
    <cellStyle name="Обычный 3 2 2 3 2 4" xfId="989"/>
    <cellStyle name="Обычный 3 2 2 3 2 4 2" xfId="6729"/>
    <cellStyle name="Обычный 3 2 2 3 2 5" xfId="2173"/>
    <cellStyle name="Обычный 3 2 2 3 3" xfId="440"/>
    <cellStyle name="Обычный 3 2 2 3 3 2" xfId="990"/>
    <cellStyle name="Обычный 3 2 2 3 3 2 2" xfId="6732"/>
    <cellStyle name="Обычный 3 2 2 3 3 3" xfId="2392"/>
    <cellStyle name="Обычный 3 2 2 3 4" xfId="991"/>
    <cellStyle name="Обычный 3 2 2 3 4 2" xfId="1825"/>
    <cellStyle name="Обычный 3 2 2 3 4 2 2" xfId="6733"/>
    <cellStyle name="Обычный 3 2 2 3 4 3" xfId="2767"/>
    <cellStyle name="Обычный 3 2 2 3 5" xfId="992"/>
    <cellStyle name="Обычный 3 2 2 3 5 2" xfId="6728"/>
    <cellStyle name="Обычный 3 2 2 3 6" xfId="2172"/>
    <cellStyle name="Обычный 3 2 2 4" xfId="103"/>
    <cellStyle name="Обычный 3 2 2 4 2" xfId="313"/>
    <cellStyle name="Обычный 3 2 2 4 2 2" xfId="589"/>
    <cellStyle name="Обычный 3 2 2 4 2 2 2" xfId="993"/>
    <cellStyle name="Обычный 3 2 2 4 2 2 2 2" xfId="5270"/>
    <cellStyle name="Обычный 3 2 2 4 2 2 3" xfId="2513"/>
    <cellStyle name="Обычный 3 2 2 4 2 3" xfId="994"/>
    <cellStyle name="Обычный 3 2 2 4 2 3 2" xfId="1826"/>
    <cellStyle name="Обычный 3 2 2 4 2 3 2 2" xfId="6736"/>
    <cellStyle name="Обычный 3 2 2 4 2 3 3" xfId="2768"/>
    <cellStyle name="Обычный 3 2 2 4 2 4" xfId="995"/>
    <cellStyle name="Обычный 3 2 2 4 2 4 2" xfId="6735"/>
    <cellStyle name="Обычный 3 2 2 4 2 5" xfId="2175"/>
    <cellStyle name="Обычный 3 2 2 4 3" xfId="441"/>
    <cellStyle name="Обычный 3 2 2 4 3 2" xfId="996"/>
    <cellStyle name="Обычный 3 2 2 4 3 2 2" xfId="6737"/>
    <cellStyle name="Обычный 3 2 2 4 3 3" xfId="2393"/>
    <cellStyle name="Обычный 3 2 2 4 4" xfId="997"/>
    <cellStyle name="Обычный 3 2 2 4 4 2" xfId="1827"/>
    <cellStyle name="Обычный 3 2 2 4 4 2 2" xfId="6738"/>
    <cellStyle name="Обычный 3 2 2 4 4 3" xfId="2769"/>
    <cellStyle name="Обычный 3 2 2 4 5" xfId="998"/>
    <cellStyle name="Обычный 3 2 2 4 5 2" xfId="6734"/>
    <cellStyle name="Обычный 3 2 2 4 6" xfId="2174"/>
    <cellStyle name="Обычный 3 2 2 5" xfId="5271"/>
    <cellStyle name="Обычный 3 2 2 5 2" xfId="5272"/>
    <cellStyle name="Обычный 3 2 2 6" xfId="5273"/>
    <cellStyle name="Обычный 3 2 2 6 2" xfId="5274"/>
    <cellStyle name="Обычный 3 2 2 7" xfId="5275"/>
    <cellStyle name="Обычный 3 2 2 7 2" xfId="5276"/>
    <cellStyle name="Обычный 3 2 2 8" xfId="5277"/>
    <cellStyle name="Обычный 3 2 3" xfId="104"/>
    <cellStyle name="Обычный 3 2 3 2" xfId="105"/>
    <cellStyle name="Обычный 3 2 3 2 2" xfId="314"/>
    <cellStyle name="Обычный 3 2 3 2 2 2" xfId="590"/>
    <cellStyle name="Обычный 3 2 3 2 2 2 2" xfId="999"/>
    <cellStyle name="Обычный 3 2 3 2 2 2 2 2" xfId="6742"/>
    <cellStyle name="Обычный 3 2 3 2 2 2 3" xfId="2514"/>
    <cellStyle name="Обычный 3 2 3 2 2 3" xfId="1000"/>
    <cellStyle name="Обычный 3 2 3 2 2 3 2" xfId="1828"/>
    <cellStyle name="Обычный 3 2 3 2 2 3 2 2" xfId="6743"/>
    <cellStyle name="Обычный 3 2 3 2 2 3 3" xfId="2770"/>
    <cellStyle name="Обычный 3 2 3 2 2 4" xfId="1001"/>
    <cellStyle name="Обычный 3 2 3 2 2 4 2" xfId="6741"/>
    <cellStyle name="Обычный 3 2 3 2 2 5" xfId="2178"/>
    <cellStyle name="Обычный 3 2 3 2 3" xfId="1002"/>
    <cellStyle name="Обычный 3 2 3 2 3 2" xfId="1003"/>
    <cellStyle name="Обычный 3 2 3 2 3 2 2" xfId="2771"/>
    <cellStyle name="Обычный 3 2 3 2 3 3" xfId="1829"/>
    <cellStyle name="Обычный 3 2 3 2 4" xfId="1004"/>
    <cellStyle name="Обычный 3 2 3 2 5" xfId="1005"/>
    <cellStyle name="Обычный 3 2 3 2 5 2" xfId="6740"/>
    <cellStyle name="Обычный 3 2 3 2 6" xfId="2177"/>
    <cellStyle name="Обычный 3 2 3 3" xfId="106"/>
    <cellStyle name="Обычный 3 2 3 3 2" xfId="442"/>
    <cellStyle name="Обычный 3 2 3 3 2 2" xfId="1601"/>
    <cellStyle name="Обычный 3 2 3 3 2 3" xfId="1830"/>
    <cellStyle name="Обычный 3 2 3 3 2 3 2" xfId="6744"/>
    <cellStyle name="Обычный 3 2 3 3 2 4" xfId="2623"/>
    <cellStyle name="Обычный 3 2 3 3 3" xfId="1006"/>
    <cellStyle name="Обычный 3 2 3 3 3 2" xfId="1831"/>
    <cellStyle name="Обычный 3 2 3 3 3 2 2" xfId="6745"/>
    <cellStyle name="Обычный 3 2 3 3 3 3" xfId="2612"/>
    <cellStyle name="Обычный 3 2 3 3 4" xfId="1597"/>
    <cellStyle name="Обычный 3 2 3 4" xfId="315"/>
    <cellStyle name="Обычный 3 2 3 4 2" xfId="591"/>
    <cellStyle name="Обычный 3 2 3 4 2 2" xfId="1007"/>
    <cellStyle name="Обычный 3 2 3 4 2 2 2" xfId="6747"/>
    <cellStyle name="Обычный 3 2 3 4 2 3" xfId="2515"/>
    <cellStyle name="Обычный 3 2 3 4 3" xfId="1008"/>
    <cellStyle name="Обычный 3 2 3 4 3 2" xfId="1832"/>
    <cellStyle name="Обычный 3 2 3 4 3 2 2" xfId="6748"/>
    <cellStyle name="Обычный 3 2 3 4 3 3" xfId="2772"/>
    <cellStyle name="Обычный 3 2 3 4 4" xfId="1009"/>
    <cellStyle name="Обычный 3 2 3 4 4 2" xfId="6746"/>
    <cellStyle name="Обычный 3 2 3 4 5" xfId="2179"/>
    <cellStyle name="Обычный 3 2 3 5" xfId="1010"/>
    <cellStyle name="Обычный 3 2 3 5 2" xfId="1011"/>
    <cellStyle name="Обычный 3 2 3 5 2 2" xfId="2773"/>
    <cellStyle name="Обычный 3 2 3 5 3" xfId="1833"/>
    <cellStyle name="Обычный 3 2 3 6" xfId="1012"/>
    <cellStyle name="Обычный 3 2 3 7" xfId="1013"/>
    <cellStyle name="Обычный 3 2 3 7 2" xfId="6739"/>
    <cellStyle name="Обычный 3 2 3 8" xfId="2176"/>
    <cellStyle name="Обычный 3 2 3_Приложение 1_акц_прайс-опт" xfId="107"/>
    <cellStyle name="Обычный 3 2 4" xfId="108"/>
    <cellStyle name="Обычный 3 2 4 2" xfId="109"/>
    <cellStyle name="Обычный 3 2 4 2 2" xfId="110"/>
    <cellStyle name="Обычный 3 2 4 2 2 2" xfId="111"/>
    <cellStyle name="Обычный 3 2 4 2 2 2 2" xfId="112"/>
    <cellStyle name="Обычный 3 2 4 2 2 2 2 2" xfId="387"/>
    <cellStyle name="Обычный 3 2 4 2 2 2 2 2 2" xfId="1014"/>
    <cellStyle name="Обычный 3 2 4 2 2 2 2 2 2 2" xfId="6753"/>
    <cellStyle name="Обычный 3 2 4 2 2 2 2 2 3" xfId="2448"/>
    <cellStyle name="Обычный 3 2 4 2 2 2 2 3" xfId="446"/>
    <cellStyle name="Обычный 3 2 4 2 2 2 2 3 2" xfId="1835"/>
    <cellStyle name="Обычный 3 2 4 2 2 2 2 3 2 2" xfId="6754"/>
    <cellStyle name="Обычный 3 2 4 2 2 2 2 3 3" xfId="2626"/>
    <cellStyle name="Обычный 3 2 4 2 2 2 2 4" xfId="1015"/>
    <cellStyle name="Обычный 3 2 4 2 2 2 2 4 2" xfId="6752"/>
    <cellStyle name="Обычный 3 2 4 2 2 2 2 5" xfId="2184"/>
    <cellStyle name="Обычный 3 2 4 2 2 2 3" xfId="113"/>
    <cellStyle name="Обычный 3 2 4 2 2 2 3 2" xfId="447"/>
    <cellStyle name="Обычный 3 2 4 2 2 2 3 2 2" xfId="2627"/>
    <cellStyle name="Обычный 3 2 4 2 2 2 3 3" xfId="1836"/>
    <cellStyle name="Обычный 3 2 4 2 2 2 3 3 2" xfId="6755"/>
    <cellStyle name="Обычный 3 2 4 2 2 2 3 4" xfId="2445"/>
    <cellStyle name="Обычный 3 2 4 2 2 2 4" xfId="259"/>
    <cellStyle name="Обычный 3 2 4 2 2 2 4 2" xfId="539"/>
    <cellStyle name="Обычный 3 2 4 2 2 2 4 2 2" xfId="2645"/>
    <cellStyle name="Обычный 3 2 4 2 2 2 4 3" xfId="1837"/>
    <cellStyle name="Обычный 3 2 4 2 2 2 4 3 2" xfId="6756"/>
    <cellStyle name="Обычный 3 2 4 2 2 2 4 4" xfId="2621"/>
    <cellStyle name="Обычный 3 2 4 2 2 2 5" xfId="445"/>
    <cellStyle name="Обычный 3 2 4 2 2 2 5 2" xfId="2625"/>
    <cellStyle name="Обычный 3 2 4 2 2 2 6" xfId="1834"/>
    <cellStyle name="Обычный 3 2 4 2 2 2 6 2" xfId="6751"/>
    <cellStyle name="Обычный 3 2 4 2 2 2 7" xfId="2183"/>
    <cellStyle name="Обычный 3 2 4 2 2 3" xfId="263"/>
    <cellStyle name="Обычный 3 2 4 2 2 3 2" xfId="542"/>
    <cellStyle name="Обычный 3 2 4 2 2 3 2 2" xfId="2647"/>
    <cellStyle name="Обычный 3 2 4 2 2 3 3" xfId="1838"/>
    <cellStyle name="Обычный 3 2 4 2 2 3 3 2" xfId="6757"/>
    <cellStyle name="Обычный 3 2 4 2 2 3 4" xfId="2450"/>
    <cellStyle name="Обычный 3 2 4 2 2 4" xfId="444"/>
    <cellStyle name="Обычный 3 2 4 2 2 4 2" xfId="1839"/>
    <cellStyle name="Обычный 3 2 4 2 2 4 2 2" xfId="6758"/>
    <cellStyle name="Обычный 3 2 4 2 2 4 3" xfId="2624"/>
    <cellStyle name="Обычный 3 2 4 2 2 5" xfId="1016"/>
    <cellStyle name="Обычный 3 2 4 2 2 5 2" xfId="6542"/>
    <cellStyle name="Обычный 3 2 4 2 2 6" xfId="2182"/>
    <cellStyle name="Обычный 3 2 4 2 3" xfId="114"/>
    <cellStyle name="Обычный 3 2 4 2 3 2" xfId="448"/>
    <cellStyle name="Обычный 3 2 4 2 3 2 2" xfId="1017"/>
    <cellStyle name="Обычный 3 2 4 2 3 2 2 2" xfId="6760"/>
    <cellStyle name="Обычный 3 2 4 2 3 2 3" xfId="2516"/>
    <cellStyle name="Обычный 3 2 4 2 3 3" xfId="1018"/>
    <cellStyle name="Обычный 3 2 4 2 3 3 2" xfId="1840"/>
    <cellStyle name="Обычный 3 2 4 2 3 3 2 2" xfId="6761"/>
    <cellStyle name="Обычный 3 2 4 2 3 3 3" xfId="2774"/>
    <cellStyle name="Обычный 3 2 4 2 3 4" xfId="1019"/>
    <cellStyle name="Обычный 3 2 4 2 3 4 2" xfId="6759"/>
    <cellStyle name="Обычный 3 2 4 2 3 5" xfId="2185"/>
    <cellStyle name="Обычный 3 2 4 2 4" xfId="316"/>
    <cellStyle name="Обычный 3 2 4 2 4 2" xfId="592"/>
    <cellStyle name="Обычный 3 2 4 2 4 2 2" xfId="1020"/>
    <cellStyle name="Обычный 3 2 4 2 4 2 2 2" xfId="6763"/>
    <cellStyle name="Обычный 3 2 4 2 4 2 3" xfId="2517"/>
    <cellStyle name="Обычный 3 2 4 2 4 3" xfId="1021"/>
    <cellStyle name="Обычный 3 2 4 2 4 3 2" xfId="1841"/>
    <cellStyle name="Обычный 3 2 4 2 4 3 2 2" xfId="6764"/>
    <cellStyle name="Обычный 3 2 4 2 4 3 3" xfId="2775"/>
    <cellStyle name="Обычный 3 2 4 2 4 4" xfId="1022"/>
    <cellStyle name="Обычный 3 2 4 2 4 4 2" xfId="6762"/>
    <cellStyle name="Обычный 3 2 4 2 4 5" xfId="2186"/>
    <cellStyle name="Обычный 3 2 4 2 5" xfId="443"/>
    <cellStyle name="Обычный 3 2 4 2 5 2" xfId="1023"/>
    <cellStyle name="Обычный 3 2 4 2 5 2 2" xfId="6765"/>
    <cellStyle name="Обычный 3 2 4 2 5 3" xfId="2394"/>
    <cellStyle name="Обычный 3 2 4 2 6" xfId="1024"/>
    <cellStyle name="Обычный 3 2 4 2 6 2" xfId="1842"/>
    <cellStyle name="Обычный 3 2 4 2 6 2 2" xfId="6766"/>
    <cellStyle name="Обычный 3 2 4 2 6 3" xfId="2776"/>
    <cellStyle name="Обычный 3 2 4 2 7" xfId="1025"/>
    <cellStyle name="Обычный 3 2 4 2 7 2" xfId="6750"/>
    <cellStyle name="Обычный 3 2 4 2 8" xfId="2181"/>
    <cellStyle name="Обычный 3 2 4 3" xfId="264"/>
    <cellStyle name="Обычный 3 2 4 3 2" xfId="543"/>
    <cellStyle name="Обычный 3 2 4 3 2 2" xfId="1026"/>
    <cellStyle name="Обычный 3 2 4 3 2 2 2" xfId="6768"/>
    <cellStyle name="Обычный 3 2 4 3 2 3" xfId="2451"/>
    <cellStyle name="Обычный 3 2 4 3 3" xfId="1027"/>
    <cellStyle name="Обычный 3 2 4 3 3 2" xfId="1843"/>
    <cellStyle name="Обычный 3 2 4 3 3 2 2" xfId="6769"/>
    <cellStyle name="Обычный 3 2 4 3 3 3" xfId="2777"/>
    <cellStyle name="Обычный 3 2 4 3 4" xfId="1028"/>
    <cellStyle name="Обычный 3 2 4 3 4 2" xfId="6767"/>
    <cellStyle name="Обычный 3 2 4 3 5" xfId="1029"/>
    <cellStyle name="Обычный 3 2 4 4" xfId="265"/>
    <cellStyle name="Обычный 3 2 4 4 2" xfId="379"/>
    <cellStyle name="Обычный 3 2 4 4 2 2" xfId="654"/>
    <cellStyle name="Обычный 3 2 4 4 2 2 2" xfId="1030"/>
    <cellStyle name="Обычный 3 2 4 4 2 2 2 2" xfId="6772"/>
    <cellStyle name="Обычный 3 2 4 4 2 2 3" xfId="2518"/>
    <cellStyle name="Обычный 3 2 4 4 2 3" xfId="1031"/>
    <cellStyle name="Обычный 3 2 4 4 2 3 2" xfId="1844"/>
    <cellStyle name="Обычный 3 2 4 4 2 3 2 2" xfId="6773"/>
    <cellStyle name="Обычный 3 2 4 4 2 3 3" xfId="2778"/>
    <cellStyle name="Обычный 3 2 4 4 2 4" xfId="1032"/>
    <cellStyle name="Обычный 3 2 4 4 2 4 2" xfId="6771"/>
    <cellStyle name="Обычный 3 2 4 4 2 5" xfId="2188"/>
    <cellStyle name="Обычный 3 2 4 4 3" xfId="544"/>
    <cellStyle name="Обычный 3 2 4 4 3 2" xfId="1033"/>
    <cellStyle name="Обычный 3 2 4 4 3 2 2" xfId="1845"/>
    <cellStyle name="Обычный 3 2 4 4 3 2 2 2" xfId="6775"/>
    <cellStyle name="Обычный 3 2 4 4 3 2 3" xfId="2779"/>
    <cellStyle name="Обычный 3 2 4 4 3 3" xfId="1034"/>
    <cellStyle name="Обычный 3 2 4 4 3 3 2" xfId="6774"/>
    <cellStyle name="Обычный 3 2 4 4 3 4" xfId="2452"/>
    <cellStyle name="Обычный 3 2 4 4 4" xfId="1035"/>
    <cellStyle name="Обычный 3 2 4 4 4 2" xfId="1036"/>
    <cellStyle name="Обычный 3 2 4 4 4 2 2" xfId="1846"/>
    <cellStyle name="Обычный 3 2 4 4 4 2 2 2" xfId="6776"/>
    <cellStyle name="Обычный 3 2 4 4 4 2 3" xfId="2780"/>
    <cellStyle name="Обычный 3 2 4 4 4 3" xfId="1614"/>
    <cellStyle name="Обычный 3 2 4 4 4 3 2" xfId="1618"/>
    <cellStyle name="Обычный 3 2 4 4 4 3 2 2" xfId="1635"/>
    <cellStyle name="Обычный 3 2 4 4 4 4" xfId="1636"/>
    <cellStyle name="Обычный 3 2 4 4 4 4 2" xfId="1637"/>
    <cellStyle name="Обычный 3 2 4 4 4 5" xfId="1638"/>
    <cellStyle name="Обычный 3 2 4 4 4 6" xfId="1639"/>
    <cellStyle name="Обычный 3 2 4 4 4 7" xfId="1670"/>
    <cellStyle name="Обычный 3 2 4 4 4 9" xfId="1671"/>
    <cellStyle name="Обычный 3 2 4 4 5" xfId="1037"/>
    <cellStyle name="Обычный 3 2 4 4 5 2" xfId="1847"/>
    <cellStyle name="Обычный 3 2 4 4 5 2 2" xfId="6777"/>
    <cellStyle name="Обычный 3 2 4 4 5 3" xfId="2781"/>
    <cellStyle name="Обычный 3 2 4 4 6" xfId="1038"/>
    <cellStyle name="Обычный 3 2 4 4 6 2" xfId="6770"/>
    <cellStyle name="Обычный 3 2 4 4 7" xfId="2187"/>
    <cellStyle name="Обычный 3 2 4 5" xfId="1039"/>
    <cellStyle name="Обычный 3 2 4 5 2" xfId="1040"/>
    <cellStyle name="Обычный 3 2 4 5 2 2" xfId="2782"/>
    <cellStyle name="Обычный 3 2 4 5 3" xfId="1848"/>
    <cellStyle name="Обычный 3 2 4 6" xfId="1041"/>
    <cellStyle name="Обычный 3 2 4 7" xfId="1042"/>
    <cellStyle name="Обычный 3 2 4 7 2" xfId="6749"/>
    <cellStyle name="Обычный 3 2 4 8" xfId="2180"/>
    <cellStyle name="Обычный 3 2 5" xfId="115"/>
    <cellStyle name="Обычный 3 2 5 2" xfId="449"/>
    <cellStyle name="Обычный 3 2 5 2 2" xfId="1043"/>
    <cellStyle name="Обычный 3 2 5 2 2 2" xfId="5278"/>
    <cellStyle name="Обычный 3 2 5 2 3" xfId="2519"/>
    <cellStyle name="Обычный 3 2 5 3" xfId="1044"/>
    <cellStyle name="Обычный 3 2 5 3 2" xfId="1849"/>
    <cellStyle name="Обычный 3 2 5 3 2 2" xfId="6778"/>
    <cellStyle name="Обычный 3 2 5 3 3" xfId="2783"/>
    <cellStyle name="Обычный 3 2 5 4" xfId="1045"/>
    <cellStyle name="Обычный 3 2 5 4 2" xfId="5279"/>
    <cellStyle name="Обычный 3 2 5 5" xfId="2189"/>
    <cellStyle name="Обычный 3 2 6" xfId="116"/>
    <cellStyle name="Обычный 3 2 6 2" xfId="450"/>
    <cellStyle name="Обычный 3 2 6 2 2" xfId="1046"/>
    <cellStyle name="Обычный 3 2 6 2 2 2" xfId="6780"/>
    <cellStyle name="Обычный 3 2 6 2 2 3" xfId="5280"/>
    <cellStyle name="Обычный 3 2 6 2 3" xfId="2520"/>
    <cellStyle name="Обычный 3 2 6 3" xfId="1047"/>
    <cellStyle name="Обычный 3 2 6 3 2" xfId="1850"/>
    <cellStyle name="Обычный 3 2 6 3 2 2" xfId="6781"/>
    <cellStyle name="Обычный 3 2 6 3 3" xfId="2784"/>
    <cellStyle name="Обычный 3 2 6 4" xfId="1048"/>
    <cellStyle name="Обычный 3 2 6 4 2" xfId="6779"/>
    <cellStyle name="Обычный 3 2 6 5" xfId="2190"/>
    <cellStyle name="Обычный 3 2 7" xfId="1049"/>
    <cellStyle name="Обычный 3 2 7 2" xfId="1050"/>
    <cellStyle name="Обычный 3 2 7 2 2" xfId="2785"/>
    <cellStyle name="Обычный 3 2 7 3" xfId="1851"/>
    <cellStyle name="Обычный 3 2 8" xfId="1051"/>
    <cellStyle name="Обычный 3 2 8 2" xfId="5281"/>
    <cellStyle name="Обычный 3 2 9" xfId="1052"/>
    <cellStyle name="Обычный 3 2 9 2" xfId="5282"/>
    <cellStyle name="Обычный 3 2_Приложение 1_акц_прайс-опт" xfId="117"/>
    <cellStyle name="Обычный 3 3" xfId="118"/>
    <cellStyle name="Обычный 3 3 2" xfId="119"/>
    <cellStyle name="Обычный 3 3 2 2" xfId="120"/>
    <cellStyle name="Обычный 3 3 2 2 2" xfId="317"/>
    <cellStyle name="Обычный 3 3 2 2 2 2" xfId="593"/>
    <cellStyle name="Обычный 3 3 2 2 2 2 2" xfId="1053"/>
    <cellStyle name="Обычный 3 3 2 2 2 2 2 2" xfId="6785"/>
    <cellStyle name="Обычный 3 3 2 2 2 2 3" xfId="2521"/>
    <cellStyle name="Обычный 3 3 2 2 2 3" xfId="1054"/>
    <cellStyle name="Обычный 3 3 2 2 2 3 2" xfId="1852"/>
    <cellStyle name="Обычный 3 3 2 2 2 3 2 2" xfId="6786"/>
    <cellStyle name="Обычный 3 3 2 2 2 3 3" xfId="2786"/>
    <cellStyle name="Обычный 3 3 2 2 2 4" xfId="1055"/>
    <cellStyle name="Обычный 3 3 2 2 2 4 2" xfId="6784"/>
    <cellStyle name="Обычный 3 3 2 2 2 5" xfId="2193"/>
    <cellStyle name="Обычный 3 3 2 2 3" xfId="452"/>
    <cellStyle name="Обычный 3 3 2 2 3 2" xfId="1056"/>
    <cellStyle name="Обычный 3 3 2 2 3 2 2" xfId="6787"/>
    <cellStyle name="Обычный 3 3 2 2 3 3" xfId="2396"/>
    <cellStyle name="Обычный 3 3 2 2 4" xfId="1057"/>
    <cellStyle name="Обычный 3 3 2 2 4 2" xfId="1853"/>
    <cellStyle name="Обычный 3 3 2 2 4 2 2" xfId="6788"/>
    <cellStyle name="Обычный 3 3 2 2 4 3" xfId="2787"/>
    <cellStyle name="Обычный 3 3 2 2 5" xfId="1058"/>
    <cellStyle name="Обычный 3 3 2 2 5 2" xfId="6783"/>
    <cellStyle name="Обычный 3 3 2 2 6" xfId="2192"/>
    <cellStyle name="Обычный 3 3 2 3" xfId="318"/>
    <cellStyle name="Обычный 3 3 2 3 2" xfId="594"/>
    <cellStyle name="Обычный 3 3 2 3 2 2" xfId="1059"/>
    <cellStyle name="Обычный 3 3 2 3 2 2 2" xfId="6790"/>
    <cellStyle name="Обычный 3 3 2 3 2 3" xfId="2522"/>
    <cellStyle name="Обычный 3 3 2 3 3" xfId="1060"/>
    <cellStyle name="Обычный 3 3 2 3 3 2" xfId="1854"/>
    <cellStyle name="Обычный 3 3 2 3 3 2 2" xfId="6791"/>
    <cellStyle name="Обычный 3 3 2 3 3 3" xfId="2788"/>
    <cellStyle name="Обычный 3 3 2 3 4" xfId="1061"/>
    <cellStyle name="Обычный 3 3 2 3 4 2" xfId="6789"/>
    <cellStyle name="Обычный 3 3 2 3 5" xfId="2194"/>
    <cellStyle name="Обычный 3 3 2 4" xfId="451"/>
    <cellStyle name="Обычный 3 3 2 4 2" xfId="1062"/>
    <cellStyle name="Обычный 3 3 2 4 2 2" xfId="6792"/>
    <cellStyle name="Обычный 3 3 2 4 3" xfId="2395"/>
    <cellStyle name="Обычный 3 3 2 5" xfId="1063"/>
    <cellStyle name="Обычный 3 3 2 5 2" xfId="1855"/>
    <cellStyle name="Обычный 3 3 2 5 2 2" xfId="6793"/>
    <cellStyle name="Обычный 3 3 2 5 3" xfId="2789"/>
    <cellStyle name="Обычный 3 3 2 6" xfId="1064"/>
    <cellStyle name="Обычный 3 3 2 6 2" xfId="6782"/>
    <cellStyle name="Обычный 3 3 2 7" xfId="2191"/>
    <cellStyle name="Обычный 3 3 3" xfId="121"/>
    <cellStyle name="Обычный 3 3 4" xfId="122"/>
    <cellStyle name="Обычный 3 3 4 2" xfId="319"/>
    <cellStyle name="Обычный 3 3 4 2 2" xfId="595"/>
    <cellStyle name="Обычный 3 3 4 2 2 2" xfId="1065"/>
    <cellStyle name="Обычный 3 3 4 2 2 2 2" xfId="5283"/>
    <cellStyle name="Обычный 3 3 4 2 2 3" xfId="2523"/>
    <cellStyle name="Обычный 3 3 4 2 3" xfId="1066"/>
    <cellStyle name="Обычный 3 3 4 2 3 2" xfId="1856"/>
    <cellStyle name="Обычный 3 3 4 2 3 2 2" xfId="6795"/>
    <cellStyle name="Обычный 3 3 4 2 3 3" xfId="2790"/>
    <cellStyle name="Обычный 3 3 4 2 4" xfId="1067"/>
    <cellStyle name="Обычный 3 3 4 2 4 2" xfId="6794"/>
    <cellStyle name="Обычный 3 3 4 2 5" xfId="2196"/>
    <cellStyle name="Обычный 3 3 4 3" xfId="453"/>
    <cellStyle name="Обычный 3 3 4 3 2" xfId="1068"/>
    <cellStyle name="Обычный 3 3 4 3 2 2" xfId="5285"/>
    <cellStyle name="Обычный 3 3 4 3 2 3" xfId="5284"/>
    <cellStyle name="Обычный 3 3 4 3 3" xfId="5286"/>
    <cellStyle name="Обычный 3 3 4 3 4" xfId="2397"/>
    <cellStyle name="Обычный 3 3 4 4" xfId="1069"/>
    <cellStyle name="Обычный 3 3 4 4 2" xfId="1857"/>
    <cellStyle name="Обычный 3 3 4 4 2 2" xfId="5287"/>
    <cellStyle name="Обычный 3 3 4 4 3" xfId="2791"/>
    <cellStyle name="Обычный 3 3 4 5" xfId="1070"/>
    <cellStyle name="Обычный 3 3 4 5 2" xfId="5288"/>
    <cellStyle name="Обычный 3 3 4 6" xfId="2195"/>
    <cellStyle name="Обычный 3 3 5" xfId="5289"/>
    <cellStyle name="Обычный 3 3 6" xfId="5290"/>
    <cellStyle name="Обычный 3 4" xfId="123"/>
    <cellStyle name="Обычный 3 4 10" xfId="5291"/>
    <cellStyle name="Обычный 3 4 10 2" xfId="5292"/>
    <cellStyle name="Обычный 3 4 10 2 2" xfId="5293"/>
    <cellStyle name="Обычный 3 4 10 3" xfId="5294"/>
    <cellStyle name="Обычный 3 4 10 3 2" xfId="5295"/>
    <cellStyle name="Обычный 3 4 10 4" xfId="5296"/>
    <cellStyle name="Обычный 3 4 10 5" xfId="5297"/>
    <cellStyle name="Обычный 3 4 10 6" xfId="5298"/>
    <cellStyle name="Обычный 3 4 11" xfId="5299"/>
    <cellStyle name="Обычный 3 4 11 2" xfId="5300"/>
    <cellStyle name="Обычный 3 4 11 3" xfId="5301"/>
    <cellStyle name="Обычный 3 4 12" xfId="5302"/>
    <cellStyle name="Обычный 3 4 12 2" xfId="5303"/>
    <cellStyle name="Обычный 3 4 12 2 2" xfId="5304"/>
    <cellStyle name="Обычный 3 4 12 3" xfId="5305"/>
    <cellStyle name="Обычный 3 4 13" xfId="5306"/>
    <cellStyle name="Обычный 3 4 13 2" xfId="5307"/>
    <cellStyle name="Обычный 3 4 13 2 2" xfId="5308"/>
    <cellStyle name="Обычный 3 4 13 3" xfId="5309"/>
    <cellStyle name="Обычный 3 4 14" xfId="5310"/>
    <cellStyle name="Обычный 3 4 14 2" xfId="5311"/>
    <cellStyle name="Обычный 3 4 15" xfId="5312"/>
    <cellStyle name="Обычный 3 4 15 2" xfId="5313"/>
    <cellStyle name="Обычный 3 4 16" xfId="5314"/>
    <cellStyle name="Обычный 3 4 16 2" xfId="5315"/>
    <cellStyle name="Обычный 3 4 17" xfId="5316"/>
    <cellStyle name="Обычный 3 4 17 2" xfId="5317"/>
    <cellStyle name="Обычный 3 4 18" xfId="5318"/>
    <cellStyle name="Обычный 3 4 18 2" xfId="5319"/>
    <cellStyle name="Обычный 3 4 18 3" xfId="5320"/>
    <cellStyle name="Обычный 3 4 18 4" xfId="5321"/>
    <cellStyle name="Обычный 3 4 18 5" xfId="5322"/>
    <cellStyle name="Обычный 3 4 18 6" xfId="5323"/>
    <cellStyle name="Обычный 3 4 19" xfId="5324"/>
    <cellStyle name="Обычный 3 4 2" xfId="124"/>
    <cellStyle name="Обычный 3 4 2 2" xfId="125"/>
    <cellStyle name="Обычный 3 4 2 2 2" xfId="126"/>
    <cellStyle name="Обычный 3 4 2 2 2 2" xfId="455"/>
    <cellStyle name="Обычный 3 4 2 2 2 2 2" xfId="1071"/>
    <cellStyle name="Обычный 3 4 2 2 2 2 2 2" xfId="5326"/>
    <cellStyle name="Обычный 3 4 2 2 2 2 2 2 2" xfId="5327"/>
    <cellStyle name="Обычный 3 4 2 2 2 2 2 2 3" xfId="5328"/>
    <cellStyle name="Обычный 3 4 2 2 2 2 2 2 4" xfId="5329"/>
    <cellStyle name="Обычный 3 4 2 2 2 2 2 3" xfId="5330"/>
    <cellStyle name="Обычный 3 4 2 2 2 2 2 3 2" xfId="5331"/>
    <cellStyle name="Обычный 3 4 2 2 2 2 2 4" xfId="5332"/>
    <cellStyle name="Обычный 3 4 2 2 2 2 2 5" xfId="5325"/>
    <cellStyle name="Обычный 3 4 2 2 2 2 3" xfId="5333"/>
    <cellStyle name="Обычный 3 4 2 2 2 2 4" xfId="2525"/>
    <cellStyle name="Обычный 3 4 2 2 2 3" xfId="1072"/>
    <cellStyle name="Обычный 3 4 2 2 2 3 2" xfId="1858"/>
    <cellStyle name="Обычный 3 4 2 2 2 3 2 2" xfId="6797"/>
    <cellStyle name="Обычный 3 4 2 2 2 3 3" xfId="2792"/>
    <cellStyle name="Обычный 3 4 2 2 2 4" xfId="1073"/>
    <cellStyle name="Обычный 3 4 2 2 2 4 2" xfId="6796"/>
    <cellStyle name="Обычный 3 4 2 2 2 5" xfId="2198"/>
    <cellStyle name="Обычный 3 4 2 2 3" xfId="454"/>
    <cellStyle name="Обычный 3 4 2 2 3 2" xfId="1074"/>
    <cellStyle name="Обычный 3 4 2 2 3 2 2" xfId="5335"/>
    <cellStyle name="Обычный 3 4 2 2 3 2 3" xfId="5336"/>
    <cellStyle name="Обычный 3 4 2 2 3 2 4" xfId="5334"/>
    <cellStyle name="Обычный 3 4 2 2 3 3" xfId="5337"/>
    <cellStyle name="Обычный 3 4 2 2 3 4" xfId="2524"/>
    <cellStyle name="Обычный 3 4 2 2 4" xfId="1075"/>
    <cellStyle name="Обычный 3 4 2 2 4 2" xfId="1859"/>
    <cellStyle name="Обычный 3 4 2 2 4 2 10" xfId="5338"/>
    <cellStyle name="Обычный 3 4 2 2 4 2 2" xfId="5339"/>
    <cellStyle name="Обычный 3 4 2 2 4 2 2 2" xfId="5340"/>
    <cellStyle name="Обычный 3 4 2 2 4 2 3" xfId="5341"/>
    <cellStyle name="Обычный 3 4 2 2 4 2 4" xfId="5342"/>
    <cellStyle name="Обычный 3 4 2 2 4 2 5" xfId="5343"/>
    <cellStyle name="Обычный 3 4 2 2 4 2 6" xfId="5344"/>
    <cellStyle name="Обычный 3 4 2 2 4 2 7" xfId="5345"/>
    <cellStyle name="Обычный 3 4 2 2 4 2 8" xfId="5346"/>
    <cellStyle name="Обычный 3 4 2 2 4 2 8 2" xfId="5347"/>
    <cellStyle name="Обычный 3 4 2 2 4 2 9" xfId="5348"/>
    <cellStyle name="Обычный 3 4 2 2 4 3" xfId="5349"/>
    <cellStyle name="Обычный 3 4 2 2 4 3 2" xfId="5350"/>
    <cellStyle name="Обычный 3 4 2 2 4 3 3" xfId="5351"/>
    <cellStyle name="Обычный 3 4 2 2 4 3 4" xfId="5352"/>
    <cellStyle name="Обычный 3 4 2 2 4 3 5" xfId="5353"/>
    <cellStyle name="Обычный 3 4 2 2 4 3 6" xfId="5354"/>
    <cellStyle name="Обычный 3 4 2 2 4 3 7" xfId="5355"/>
    <cellStyle name="Обычный 3 4 2 2 4 4" xfId="5356"/>
    <cellStyle name="Обычный 3 4 2 2 4 5" xfId="2793"/>
    <cellStyle name="Обычный 3 4 2 2 5" xfId="1076"/>
    <cellStyle name="Обычный 3 4 2 2 5 2" xfId="5358"/>
    <cellStyle name="Обычный 3 4 2 2 5 3" xfId="5357"/>
    <cellStyle name="Обычный 3 4 2 2 6" xfId="5359"/>
    <cellStyle name="Обычный 3 4 2 2 7" xfId="2197"/>
    <cellStyle name="Обычный 3 4 2 3" xfId="127"/>
    <cellStyle name="Обычный 3 4 2 3 2" xfId="456"/>
    <cellStyle name="Обычный 3 4 2 3 2 2" xfId="1077"/>
    <cellStyle name="Обычный 3 4 2 3 2 2 10" xfId="5361"/>
    <cellStyle name="Обычный 3 4 2 3 2 2 10 2" xfId="5362"/>
    <cellStyle name="Обычный 3 4 2 3 2 2 10 2 2" xfId="5363"/>
    <cellStyle name="Обычный 3 4 2 3 2 2 10 2 2 2" xfId="5364"/>
    <cellStyle name="Обычный 3 4 2 3 2 2 10 2 3" xfId="5365"/>
    <cellStyle name="Обычный 3 4 2 3 2 2 10 3" xfId="5366"/>
    <cellStyle name="Обычный 3 4 2 3 2 2 10 3 2" xfId="5367"/>
    <cellStyle name="Обычный 3 4 2 3 2 2 10 4" xfId="5368"/>
    <cellStyle name="Обычный 3 4 2 3 2 2 10 4 2" xfId="5369"/>
    <cellStyle name="Обычный 3 4 2 3 2 2 10 4 2 2" xfId="5370"/>
    <cellStyle name="Обычный 3 4 2 3 2 2 10 4 3" xfId="5371"/>
    <cellStyle name="Обычный 3 4 2 3 2 2 10 5" xfId="5372"/>
    <cellStyle name="Обычный 3 4 2 3 2 2 11" xfId="5373"/>
    <cellStyle name="Обычный 3 4 2 3 2 2 11 2" xfId="5374"/>
    <cellStyle name="Обычный 3 4 2 3 2 2 11 2 2" xfId="5375"/>
    <cellStyle name="Обычный 3 4 2 3 2 2 11 3" xfId="5376"/>
    <cellStyle name="Обычный 3 4 2 3 2 2 12" xfId="5377"/>
    <cellStyle name="Обычный 3 4 2 3 2 2 12 2" xfId="5378"/>
    <cellStyle name="Обычный 3 4 2 3 2 2 12 2 2" xfId="5379"/>
    <cellStyle name="Обычный 3 4 2 3 2 2 12 3" xfId="5380"/>
    <cellStyle name="Обычный 3 4 2 3 2 2 13" xfId="5381"/>
    <cellStyle name="Обычный 3 4 2 3 2 2 14" xfId="5360"/>
    <cellStyle name="Обычный 3 4 2 3 2 2 2" xfId="5382"/>
    <cellStyle name="Обычный 3 4 2 3 2 2 2 2" xfId="5383"/>
    <cellStyle name="Обычный 3 4 2 3 2 2 2 2 2" xfId="5384"/>
    <cellStyle name="Обычный 3 4 2 3 2 2 2 3" xfId="5385"/>
    <cellStyle name="Обычный 3 4 2 3 2 2 3" xfId="5386"/>
    <cellStyle name="Обычный 3 4 2 3 2 2 3 2" xfId="5387"/>
    <cellStyle name="Обычный 3 4 2 3 2 2 4" xfId="5388"/>
    <cellStyle name="Обычный 3 4 2 3 2 2 4 2" xfId="5389"/>
    <cellStyle name="Обычный 3 4 2 3 2 2 4 2 2" xfId="5390"/>
    <cellStyle name="Обычный 3 4 2 3 2 2 4 2 2 2" xfId="5391"/>
    <cellStyle name="Обычный 3 4 2 3 2 2 4 2 3" xfId="5392"/>
    <cellStyle name="Обычный 3 4 2 3 2 2 4 3" xfId="5393"/>
    <cellStyle name="Обычный 3 4 2 3 2 2 5" xfId="5394"/>
    <cellStyle name="Обычный 3 4 2 3 2 2 5 2" xfId="5395"/>
    <cellStyle name="Обычный 3 4 2 3 2 2 5 2 2" xfId="5396"/>
    <cellStyle name="Обычный 3 4 2 3 2 2 5 3" xfId="5397"/>
    <cellStyle name="Обычный 3 4 2 3 2 2 5 3 2" xfId="5398"/>
    <cellStyle name="Обычный 3 4 2 3 2 2 5 4" xfId="5399"/>
    <cellStyle name="Обычный 3 4 2 3 2 2 6" xfId="5400"/>
    <cellStyle name="Обычный 3 4 2 3 2 2 6 2" xfId="5401"/>
    <cellStyle name="Обычный 3 4 2 3 2 2 7" xfId="5402"/>
    <cellStyle name="Обычный 3 4 2 3 2 2 7 2" xfId="5403"/>
    <cellStyle name="Обычный 3 4 2 3 2 2 8" xfId="5404"/>
    <cellStyle name="Обычный 3 4 2 3 2 2 8 2" xfId="5405"/>
    <cellStyle name="Обычный 3 4 2 3 2 2 8 2 2" xfId="5406"/>
    <cellStyle name="Обычный 3 4 2 3 2 2 8 3" xfId="5407"/>
    <cellStyle name="Обычный 3 4 2 3 2 2 9" xfId="5408"/>
    <cellStyle name="Обычный 3 4 2 3 2 2 9 2" xfId="5409"/>
    <cellStyle name="Обычный 3 4 2 3 2 2 9 2 2" xfId="5410"/>
    <cellStyle name="Обычный 3 4 2 3 2 2 9 2 2 2" xfId="5411"/>
    <cellStyle name="Обычный 3 4 2 3 2 2 9 2 2 2 2" xfId="5412"/>
    <cellStyle name="Обычный 3 4 2 3 2 2 9 2 2 3" xfId="5413"/>
    <cellStyle name="Обычный 3 4 2 3 2 2 9 2 3" xfId="5414"/>
    <cellStyle name="Обычный 3 4 2 3 2 2 9 2 3 2" xfId="5415"/>
    <cellStyle name="Обычный 3 4 2 3 2 2 9 2 4" xfId="5416"/>
    <cellStyle name="Обычный 3 4 2 3 2 2 9 2 4 2" xfId="5417"/>
    <cellStyle name="Обычный 3 4 2 3 2 2 9 2 4 2 2" xfId="5418"/>
    <cellStyle name="Обычный 3 4 2 3 2 2 9 2 4 3" xfId="5419"/>
    <cellStyle name="Обычный 3 4 2 3 2 2 9 2 5" xfId="5420"/>
    <cellStyle name="Обычный 3 4 2 3 2 2 9 3" xfId="5421"/>
    <cellStyle name="Обычный 3 4 2 3 2 2 9 3 2" xfId="5422"/>
    <cellStyle name="Обычный 3 4 2 3 2 2 9 3 2 2" xfId="5423"/>
    <cellStyle name="Обычный 3 4 2 3 2 2 9 3 3" xfId="5424"/>
    <cellStyle name="Обычный 3 4 2 3 2 2 9 4" xfId="5425"/>
    <cellStyle name="Обычный 3 4 2 3 2 2 9 4 2" xfId="5426"/>
    <cellStyle name="Обычный 3 4 2 3 2 2 9 5" xfId="5427"/>
    <cellStyle name="Обычный 3 4 2 3 2 2 9 5 2" xfId="5428"/>
    <cellStyle name="Обычный 3 4 2 3 2 2 9 5 2 2" xfId="5429"/>
    <cellStyle name="Обычный 3 4 2 3 2 2 9 5 3" xfId="5430"/>
    <cellStyle name="Обычный 3 4 2 3 2 2 9 6" xfId="5431"/>
    <cellStyle name="Обычный 3 4 2 3 2 3" xfId="5432"/>
    <cellStyle name="Обычный 3 4 2 3 2 4" xfId="2526"/>
    <cellStyle name="Обычный 3 4 2 3 3" xfId="1078"/>
    <cellStyle name="Обычный 3 4 2 3 3 2" xfId="1860"/>
    <cellStyle name="Обычный 3 4 2 3 3 2 2" xfId="6799"/>
    <cellStyle name="Обычный 3 4 2 3 3 3" xfId="2794"/>
    <cellStyle name="Обычный 3 4 2 3 4" xfId="1079"/>
    <cellStyle name="Обычный 3 4 2 3 4 2" xfId="6798"/>
    <cellStyle name="Обычный 3 4 2 3 5" xfId="2199"/>
    <cellStyle name="Обычный 3 4 2 4" xfId="128"/>
    <cellStyle name="Обычный 3 4 2 4 2" xfId="457"/>
    <cellStyle name="Обычный 3 4 2 4 2 2" xfId="1080"/>
    <cellStyle name="Обычный 3 4 2 4 2 2 2" xfId="6801"/>
    <cellStyle name="Обычный 3 4 2 4 2 3" xfId="2527"/>
    <cellStyle name="Обычный 3 4 2 4 3" xfId="1081"/>
    <cellStyle name="Обычный 3 4 2 4 3 2" xfId="1861"/>
    <cellStyle name="Обычный 3 4 2 4 3 2 2" xfId="6802"/>
    <cellStyle name="Обычный 3 4 2 4 3 3" xfId="2795"/>
    <cellStyle name="Обычный 3 4 2 4 4" xfId="1082"/>
    <cellStyle name="Обычный 3 4 2 4 4 2" xfId="6800"/>
    <cellStyle name="Обычный 3 4 2 4 5" xfId="2200"/>
    <cellStyle name="Обычный 3 4 2 5" xfId="129"/>
    <cellStyle name="Обычный 3 4 2 5 2" xfId="458"/>
    <cellStyle name="Обычный 3 4 2 5 2 2" xfId="1083"/>
    <cellStyle name="Обычный 3 4 2 5 2 2 2" xfId="5434"/>
    <cellStyle name="Обычный 3 4 2 5 2 2 2 2" xfId="5435"/>
    <cellStyle name="Обычный 3 4 2 5 2 2 3" xfId="5436"/>
    <cellStyle name="Обычный 3 4 2 5 2 2 3 2" xfId="5437"/>
    <cellStyle name="Обычный 3 4 2 5 2 2 3 2 2" xfId="5438"/>
    <cellStyle name="Обычный 3 4 2 5 2 2 3 2 2 2" xfId="5439"/>
    <cellStyle name="Обычный 3 4 2 5 2 2 3 2 3" xfId="5440"/>
    <cellStyle name="Обычный 3 4 2 5 2 2 3 3" xfId="5441"/>
    <cellStyle name="Обычный 3 4 2 5 2 2 4" xfId="5442"/>
    <cellStyle name="Обычный 3 4 2 5 2 2 5" xfId="5433"/>
    <cellStyle name="Обычный 3 4 2 5 2 3" xfId="5443"/>
    <cellStyle name="Обычный 3 4 2 5 2 4" xfId="2528"/>
    <cellStyle name="Обычный 3 4 2 5 3" xfId="1084"/>
    <cellStyle name="Обычный 3 4 2 5 3 2" xfId="1862"/>
    <cellStyle name="Обычный 3 4 2 5 3 2 2" xfId="6804"/>
    <cellStyle name="Обычный 3 4 2 5 3 3" xfId="2796"/>
    <cellStyle name="Обычный 3 4 2 5 4" xfId="1085"/>
    <cellStyle name="Обычный 3 4 2 5 4 2" xfId="6803"/>
    <cellStyle name="Обычный 3 4 2 5 5" xfId="2201"/>
    <cellStyle name="Обычный 3 4 2 6" xfId="5444"/>
    <cellStyle name="Обычный 3 4 3" xfId="130"/>
    <cellStyle name="Обычный 3 4 3 2" xfId="5445"/>
    <cellStyle name="Обычный 3 4 4" xfId="5446"/>
    <cellStyle name="Обычный 3 4 4 2" xfId="5447"/>
    <cellStyle name="Обычный 3 4 4 2 2" xfId="5448"/>
    <cellStyle name="Обычный 3 4 4 2 3" xfId="5449"/>
    <cellStyle name="Обычный 3 4 4 3" xfId="5450"/>
    <cellStyle name="Обычный 3 4 4 3 2" xfId="5451"/>
    <cellStyle name="Обычный 3 4 4 4" xfId="5452"/>
    <cellStyle name="Обычный 3 4 4 4 2" xfId="5453"/>
    <cellStyle name="Обычный 3 4 4 5" xfId="5454"/>
    <cellStyle name="Обычный 3 4 5" xfId="5455"/>
    <cellStyle name="Обычный 3 4 5 2" xfId="5456"/>
    <cellStyle name="Обычный 3 4 6" xfId="5457"/>
    <cellStyle name="Обычный 3 4 6 2" xfId="5458"/>
    <cellStyle name="Обычный 3 4 6 2 2" xfId="5459"/>
    <cellStyle name="Обычный 3 4 6 2 3" xfId="5460"/>
    <cellStyle name="Обычный 3 4 6 3" xfId="5461"/>
    <cellStyle name="Обычный 3 4 7" xfId="5462"/>
    <cellStyle name="Обычный 3 4 7 2" xfId="5463"/>
    <cellStyle name="Обычный 3 4 7 2 2" xfId="5464"/>
    <cellStyle name="Обычный 3 4 7 2 2 2" xfId="5465"/>
    <cellStyle name="Обычный 3 4 7 2 2 3" xfId="5466"/>
    <cellStyle name="Обычный 3 4 7 2 3" xfId="5467"/>
    <cellStyle name="Обычный 3 4 7 2 4" xfId="5468"/>
    <cellStyle name="Обычный 3 4 7 3" xfId="5469"/>
    <cellStyle name="Обычный 3 4 7 3 2" xfId="5470"/>
    <cellStyle name="Обычный 3 4 7 4" xfId="5471"/>
    <cellStyle name="Обычный 3 4 8" xfId="5472"/>
    <cellStyle name="Обычный 3 4 8 2" xfId="5473"/>
    <cellStyle name="Обычный 3 4 9" xfId="5474"/>
    <cellStyle name="Обычный 3 4 9 2" xfId="5475"/>
    <cellStyle name="Обычный 3 5" xfId="131"/>
    <cellStyle name="Обычный 3 5 2" xfId="132"/>
    <cellStyle name="Обычный 3 5 3" xfId="5476"/>
    <cellStyle name="Обычный 3 6" xfId="320"/>
    <cellStyle name="Обычный 3 6 2" xfId="5477"/>
    <cellStyle name="Обычный 3 6 2 2" xfId="5478"/>
    <cellStyle name="Обычный 3 6 2 2 2" xfId="5479"/>
    <cellStyle name="Обычный 3 6 2 3" xfId="5480"/>
    <cellStyle name="Обычный 3 6 3" xfId="5481"/>
    <cellStyle name="Обычный 3 6 3 2" xfId="5482"/>
    <cellStyle name="Обычный 3 6 4" xfId="5483"/>
    <cellStyle name="Обычный 3 6 4 2" xfId="5484"/>
    <cellStyle name="Обычный 3 6 4 2 2" xfId="5485"/>
    <cellStyle name="Обычный 3 6 4 3" xfId="5486"/>
    <cellStyle name="Обычный 3 6 5" xfId="5487"/>
    <cellStyle name="Обычный 3 6 5 2" xfId="5488"/>
    <cellStyle name="Обычный 3 6 6" xfId="5489"/>
    <cellStyle name="Обычный 3 7" xfId="5490"/>
    <cellStyle name="Обычный 3 7 2" xfId="5491"/>
    <cellStyle name="Обычный 3 7 2 2" xfId="5492"/>
    <cellStyle name="Обычный 3 7 3" xfId="5493"/>
    <cellStyle name="Обычный 3 7 3 2" xfId="5494"/>
    <cellStyle name="Обычный 3 7 4" xfId="5495"/>
    <cellStyle name="Обычный 3 7 4 2" xfId="5496"/>
    <cellStyle name="Обычный 3 7 5" xfId="5497"/>
    <cellStyle name="Обычный 3 8" xfId="5498"/>
    <cellStyle name="Обычный 30" xfId="5499"/>
    <cellStyle name="Обычный 30 2" xfId="5500"/>
    <cellStyle name="Обычный 30 2 2" xfId="5501"/>
    <cellStyle name="Обычный 30 3" xfId="5502"/>
    <cellStyle name="Обычный 30 3 2" xfId="5503"/>
    <cellStyle name="Обычный 30 3 3" xfId="5504"/>
    <cellStyle name="Обычный 31" xfId="5505"/>
    <cellStyle name="Обычный 31 2" xfId="5506"/>
    <cellStyle name="Обычный 32" xfId="5507"/>
    <cellStyle name="Обычный 32 2" xfId="5508"/>
    <cellStyle name="Обычный 33" xfId="5509"/>
    <cellStyle name="Обычный 34" xfId="5510"/>
    <cellStyle name="Обычный 34 2" xfId="5511"/>
    <cellStyle name="Обычный 35" xfId="5512"/>
    <cellStyle name="Обычный 35 2" xfId="5513"/>
    <cellStyle name="Обычный 35 2 2" xfId="5514"/>
    <cellStyle name="Обычный 35 2 3" xfId="5515"/>
    <cellStyle name="Обычный 35 3" xfId="5516"/>
    <cellStyle name="Обычный 35 3 2" xfId="5517"/>
    <cellStyle name="Обычный 36" xfId="5518"/>
    <cellStyle name="Обычный 36 2" xfId="5519"/>
    <cellStyle name="Обычный 37" xfId="5520"/>
    <cellStyle name="Обычный 38" xfId="5521"/>
    <cellStyle name="Обычный 38 2" xfId="5522"/>
    <cellStyle name="Обычный 38 2 2" xfId="5523"/>
    <cellStyle name="Обычный 38 3" xfId="5524"/>
    <cellStyle name="Обычный 39" xfId="5525"/>
    <cellStyle name="Обычный 4" xfId="133"/>
    <cellStyle name="Обычный 4 10" xfId="5526"/>
    <cellStyle name="Обычный 4 11" xfId="5527"/>
    <cellStyle name="Обычный 4 12" xfId="5528"/>
    <cellStyle name="Обычный 4 13" xfId="5529"/>
    <cellStyle name="Обычный 4 13 2" xfId="5530"/>
    <cellStyle name="Обычный 4 14" xfId="5531"/>
    <cellStyle name="Обычный 4 15" xfId="5532"/>
    <cellStyle name="Обычный 4 16" xfId="5533"/>
    <cellStyle name="Обычный 4 17" xfId="5534"/>
    <cellStyle name="Обычный 4 18" xfId="5535"/>
    <cellStyle name="Обычный 4 19" xfId="5536"/>
    <cellStyle name="Обычный 4 2" xfId="134"/>
    <cellStyle name="Обычный 4 2 10" xfId="5537"/>
    <cellStyle name="Обычный 4 2 2" xfId="135"/>
    <cellStyle name="Обычный 4 2 2 2" xfId="5538"/>
    <cellStyle name="Обычный 4 2 2 2 10" xfId="5539"/>
    <cellStyle name="Обычный 4 2 2 2 11" xfId="5540"/>
    <cellStyle name="Обычный 4 2 2 2 12" xfId="5541"/>
    <cellStyle name="Обычный 4 2 2 2 13" xfId="5542"/>
    <cellStyle name="Обычный 4 2 2 2 13 2" xfId="5543"/>
    <cellStyle name="Обычный 4 2 2 2 14" xfId="5544"/>
    <cellStyle name="Обычный 4 2 2 2 15" xfId="5545"/>
    <cellStyle name="Обычный 4 2 2 2 16" xfId="5546"/>
    <cellStyle name="Обычный 4 2 2 2 17" xfId="5547"/>
    <cellStyle name="Обычный 4 2 2 2 2" xfId="5548"/>
    <cellStyle name="Обычный 4 2 2 2 2 2" xfId="5549"/>
    <cellStyle name="Обычный 4 2 2 2 3" xfId="5550"/>
    <cellStyle name="Обычный 4 2 2 2 3 2" xfId="5551"/>
    <cellStyle name="Обычный 4 2 2 2 4" xfId="5552"/>
    <cellStyle name="Обычный 4 2 2 2 4 2" xfId="5553"/>
    <cellStyle name="Обычный 4 2 2 2 5" xfId="5554"/>
    <cellStyle name="Обычный 4 2 2 2 6" xfId="5555"/>
    <cellStyle name="Обычный 4 2 2 2 7" xfId="5556"/>
    <cellStyle name="Обычный 4 2 2 2 8" xfId="5557"/>
    <cellStyle name="Обычный 4 2 2 2 9" xfId="5558"/>
    <cellStyle name="Обычный 4 2 2 3" xfId="5559"/>
    <cellStyle name="Обычный 4 2 2 4" xfId="5560"/>
    <cellStyle name="Обычный 4 2 2 5" xfId="5561"/>
    <cellStyle name="Обычный 4 2 3" xfId="5562"/>
    <cellStyle name="Обычный 4 2 3 2" xfId="5563"/>
    <cellStyle name="Обычный 4 2 4" xfId="5564"/>
    <cellStyle name="Обычный 4 2 4 2" xfId="5565"/>
    <cellStyle name="Обычный 4 2 5" xfId="5566"/>
    <cellStyle name="Обычный 4 2 6" xfId="5567"/>
    <cellStyle name="Обычный 4 2 6 2" xfId="5568"/>
    <cellStyle name="Обычный 4 2 7" xfId="5569"/>
    <cellStyle name="Обычный 4 2 8" xfId="5570"/>
    <cellStyle name="Обычный 4 2 8 2" xfId="5571"/>
    <cellStyle name="Обычный 4 2 8 3" xfId="5572"/>
    <cellStyle name="Обычный 4 2 9" xfId="5573"/>
    <cellStyle name="Обычный 4 20" xfId="5574"/>
    <cellStyle name="Обычный 4 21" xfId="7205"/>
    <cellStyle name="Обычный 4 3" xfId="136"/>
    <cellStyle name="Обычный 4 3 10" xfId="5575"/>
    <cellStyle name="Обычный 4 3 11" xfId="5576"/>
    <cellStyle name="Обычный 4 3 12" xfId="2202"/>
    <cellStyle name="Обычный 4 3 2" xfId="137"/>
    <cellStyle name="Обычный 4 3 2 2" xfId="321"/>
    <cellStyle name="Обычный 4 3 2 2 2" xfId="596"/>
    <cellStyle name="Обычный 4 3 2 2 2 2" xfId="1086"/>
    <cellStyle name="Обычный 4 3 2 2 2 2 2" xfId="6807"/>
    <cellStyle name="Обычный 4 3 2 2 2 3" xfId="2529"/>
    <cellStyle name="Обычный 4 3 2 2 3" xfId="1087"/>
    <cellStyle name="Обычный 4 3 2 2 3 2" xfId="1863"/>
    <cellStyle name="Обычный 4 3 2 2 3 2 2" xfId="6808"/>
    <cellStyle name="Обычный 4 3 2 2 3 3" xfId="2797"/>
    <cellStyle name="Обычный 4 3 2 2 4" xfId="1088"/>
    <cellStyle name="Обычный 4 3 2 2 4 2" xfId="6806"/>
    <cellStyle name="Обычный 4 3 2 2 5" xfId="2204"/>
    <cellStyle name="Обычный 4 3 2 3" xfId="460"/>
    <cellStyle name="Обычный 4 3 2 3 2" xfId="1089"/>
    <cellStyle name="Обычный 4 3 2 3 2 2" xfId="6809"/>
    <cellStyle name="Обычный 4 3 2 3 3" xfId="2399"/>
    <cellStyle name="Обычный 4 3 2 4" xfId="1090"/>
    <cellStyle name="Обычный 4 3 2 4 2" xfId="1864"/>
    <cellStyle name="Обычный 4 3 2 4 2 2" xfId="6810"/>
    <cellStyle name="Обычный 4 3 2 4 3" xfId="2798"/>
    <cellStyle name="Обычный 4 3 2 5" xfId="1091"/>
    <cellStyle name="Обычный 4 3 2 5 2" xfId="6805"/>
    <cellStyle name="Обычный 4 3 2 6" xfId="2203"/>
    <cellStyle name="Обычный 4 3 3" xfId="138"/>
    <cellStyle name="Обычный 4 3 3 2" xfId="461"/>
    <cellStyle name="Обычный 4 3 3 2 2" xfId="1092"/>
    <cellStyle name="Обычный 4 3 3 2 2 2" xfId="5577"/>
    <cellStyle name="Обычный 4 3 3 2 3" xfId="2530"/>
    <cellStyle name="Обычный 4 3 3 3" xfId="1093"/>
    <cellStyle name="Обычный 4 3 3 3 2" xfId="1865"/>
    <cellStyle name="Обычный 4 3 3 3 2 2" xfId="6812"/>
    <cellStyle name="Обычный 4 3 3 3 3" xfId="2799"/>
    <cellStyle name="Обычный 4 3 3 4" xfId="1094"/>
    <cellStyle name="Обычный 4 3 3 4 2" xfId="6811"/>
    <cellStyle name="Обычный 4 3 3 5" xfId="2205"/>
    <cellStyle name="Обычный 4 3 4" xfId="459"/>
    <cellStyle name="Обычный 4 3 4 2" xfId="1095"/>
    <cellStyle name="Обычный 4 3 4 2 2" xfId="5578"/>
    <cellStyle name="Обычный 4 3 4 3" xfId="2398"/>
    <cellStyle name="Обычный 4 3 5" xfId="1096"/>
    <cellStyle name="Обычный 4 3 5 2" xfId="1866"/>
    <cellStyle name="Обычный 4 3 5 2 2" xfId="5579"/>
    <cellStyle name="Обычный 4 3 5 3" xfId="2800"/>
    <cellStyle name="Обычный 4 3 6" xfId="1097"/>
    <cellStyle name="Обычный 4 3 6 2" xfId="5581"/>
    <cellStyle name="Обычный 4 3 6 3" xfId="5580"/>
    <cellStyle name="Обычный 4 3 7" xfId="5582"/>
    <cellStyle name="Обычный 4 3 8" xfId="5583"/>
    <cellStyle name="Обычный 4 3 9" xfId="5584"/>
    <cellStyle name="Обычный 4 4" xfId="139"/>
    <cellStyle name="Обычный 4 4 2" xfId="5585"/>
    <cellStyle name="Обычный 4 5" xfId="5586"/>
    <cellStyle name="Обычный 4 5 2" xfId="5587"/>
    <cellStyle name="Обычный 4 6" xfId="5588"/>
    <cellStyle name="Обычный 4 6 2" xfId="5589"/>
    <cellStyle name="Обычный 4 7" xfId="5590"/>
    <cellStyle name="Обычный 4 7 2" xfId="5591"/>
    <cellStyle name="Обычный 4 8" xfId="5592"/>
    <cellStyle name="Обычный 4 8 2" xfId="5593"/>
    <cellStyle name="Обычный 4 9" xfId="5594"/>
    <cellStyle name="Обычный 4 9 2" xfId="5595"/>
    <cellStyle name="Обычный 40" xfId="5596"/>
    <cellStyle name="Обычный 41" xfId="5597"/>
    <cellStyle name="Обычный 42" xfId="5598"/>
    <cellStyle name="Обычный 42 2" xfId="5599"/>
    <cellStyle name="Обычный 42 3" xfId="5600"/>
    <cellStyle name="Обычный 43" xfId="5601"/>
    <cellStyle name="Обычный 44" xfId="5602"/>
    <cellStyle name="Обычный 44 2" xfId="5603"/>
    <cellStyle name="Обычный 44 2 2" xfId="5604"/>
    <cellStyle name="Обычный 44 2 3" xfId="5605"/>
    <cellStyle name="Обычный 44 2 4" xfId="5606"/>
    <cellStyle name="Обычный 45" xfId="5607"/>
    <cellStyle name="Обычный 46" xfId="5608"/>
    <cellStyle name="Обычный 47" xfId="5609"/>
    <cellStyle name="Обычный 48" xfId="5610"/>
    <cellStyle name="Обычный 48 2" xfId="5611"/>
    <cellStyle name="Обычный 49" xfId="5612"/>
    <cellStyle name="Обычный 5" xfId="140"/>
    <cellStyle name="Обычный 5 10" xfId="5613"/>
    <cellStyle name="Обычный 5 10 2" xfId="5614"/>
    <cellStyle name="Обычный 5 10 2 2" xfId="5615"/>
    <cellStyle name="Обычный 5 10 3" xfId="5616"/>
    <cellStyle name="Обычный 5 10 4" xfId="5617"/>
    <cellStyle name="Обычный 5 10 4 2" xfId="5618"/>
    <cellStyle name="Обычный 5 10 5" xfId="5619"/>
    <cellStyle name="Обычный 5 10 5 2" xfId="5620"/>
    <cellStyle name="Обычный 5 10 6" xfId="5621"/>
    <cellStyle name="Обычный 5 11" xfId="5622"/>
    <cellStyle name="Обычный 5 11 2" xfId="5623"/>
    <cellStyle name="Обычный 5 11 2 2" xfId="5624"/>
    <cellStyle name="Обычный 5 11 3" xfId="5625"/>
    <cellStyle name="Обычный 5 11 3 2" xfId="5626"/>
    <cellStyle name="Обычный 5 11 4" xfId="5627"/>
    <cellStyle name="Обычный 5 11 4 2" xfId="5628"/>
    <cellStyle name="Обычный 5 11 5" xfId="5629"/>
    <cellStyle name="Обычный 5 12" xfId="5630"/>
    <cellStyle name="Обычный 5 12 2" xfId="5631"/>
    <cellStyle name="Обычный 5 12 2 2" xfId="5632"/>
    <cellStyle name="Обычный 5 12 3" xfId="5633"/>
    <cellStyle name="Обычный 5 12 3 2" xfId="5634"/>
    <cellStyle name="Обычный 5 12 4" xfId="5635"/>
    <cellStyle name="Обычный 5 12 4 2" xfId="5636"/>
    <cellStyle name="Обычный 5 12 5" xfId="5637"/>
    <cellStyle name="Обычный 5 13" xfId="5638"/>
    <cellStyle name="Обычный 5 13 2" xfId="5639"/>
    <cellStyle name="Обычный 5 14" xfId="5640"/>
    <cellStyle name="Обычный 5 14 2" xfId="5641"/>
    <cellStyle name="Обычный 5 15" xfId="5642"/>
    <cellStyle name="Обычный 5 16" xfId="5643"/>
    <cellStyle name="Обычный 5 2" xfId="141"/>
    <cellStyle name="Обычный 5 2 2" xfId="142"/>
    <cellStyle name="Обычный 5 2 2 2" xfId="322"/>
    <cellStyle name="Обычный 5 2 2 2 2" xfId="597"/>
    <cellStyle name="Обычный 5 2 2 2 2 2" xfId="1098"/>
    <cellStyle name="Обычный 5 2 2 2 2 2 2" xfId="5644"/>
    <cellStyle name="Обычный 5 2 2 2 2 3" xfId="2531"/>
    <cellStyle name="Обычный 5 2 2 2 3" xfId="1099"/>
    <cellStyle name="Обычный 5 2 2 2 3 2" xfId="1867"/>
    <cellStyle name="Обычный 5 2 2 2 3 2 2" xfId="6816"/>
    <cellStyle name="Обычный 5 2 2 2 3 3" xfId="2801"/>
    <cellStyle name="Обычный 5 2 2 2 4" xfId="1100"/>
    <cellStyle name="Обычный 5 2 2 2 4 2" xfId="6815"/>
    <cellStyle name="Обычный 5 2 2 2 5" xfId="2208"/>
    <cellStyle name="Обычный 5 2 2 3" xfId="463"/>
    <cellStyle name="Обычный 5 2 2 3 2" xfId="1101"/>
    <cellStyle name="Обычный 5 2 2 3 2 2" xfId="6817"/>
    <cellStyle name="Обычный 5 2 2 3 3" xfId="2401"/>
    <cellStyle name="Обычный 5 2 2 4" xfId="1102"/>
    <cellStyle name="Обычный 5 2 2 4 2" xfId="1868"/>
    <cellStyle name="Обычный 5 2 2 4 2 2" xfId="6818"/>
    <cellStyle name="Обычный 5 2 2 4 3" xfId="2802"/>
    <cellStyle name="Обычный 5 2 2 5" xfId="1103"/>
    <cellStyle name="Обычный 5 2 2 5 2" xfId="6814"/>
    <cellStyle name="Обычный 5 2 2 6" xfId="2207"/>
    <cellStyle name="Обычный 5 2 3" xfId="323"/>
    <cellStyle name="Обычный 5 2 3 2" xfId="598"/>
    <cellStyle name="Обычный 5 2 3 2 2" xfId="1104"/>
    <cellStyle name="Обычный 5 2 3 2 2 2" xfId="5646"/>
    <cellStyle name="Обычный 5 2 3 2 2 3" xfId="5645"/>
    <cellStyle name="Обычный 5 2 3 2 3" xfId="5647"/>
    <cellStyle name="Обычный 5 2 3 2 4" xfId="2532"/>
    <cellStyle name="Обычный 5 2 3 3" xfId="1105"/>
    <cellStyle name="Обычный 5 2 3 3 2" xfId="1869"/>
    <cellStyle name="Обычный 5 2 3 3 2 2" xfId="5648"/>
    <cellStyle name="Обычный 5 2 3 3 3" xfId="2803"/>
    <cellStyle name="Обычный 5 2 3 4" xfId="1106"/>
    <cellStyle name="Обычный 5 2 3 4 2" xfId="5649"/>
    <cellStyle name="Обычный 5 2 3 5" xfId="2209"/>
    <cellStyle name="Обычный 5 2 4" xfId="462"/>
    <cellStyle name="Обычный 5 2 4 2" xfId="1107"/>
    <cellStyle name="Обычный 5 2 4 2 2" xfId="6819"/>
    <cellStyle name="Обычный 5 2 4 3" xfId="2400"/>
    <cellStyle name="Обычный 5 2 5" xfId="1108"/>
    <cellStyle name="Обычный 5 2 5 2" xfId="1870"/>
    <cellStyle name="Обычный 5 2 5 2 2" xfId="6820"/>
    <cellStyle name="Обычный 5 2 5 3" xfId="2804"/>
    <cellStyle name="Обычный 5 2 6" xfId="1109"/>
    <cellStyle name="Обычный 5 2 6 2" xfId="6813"/>
    <cellStyle name="Обычный 5 2 7" xfId="2206"/>
    <cellStyle name="Обычный 5 3" xfId="143"/>
    <cellStyle name="Обычный 5 3 2" xfId="324"/>
    <cellStyle name="Обычный 5 3 2 2" xfId="599"/>
    <cellStyle name="Обычный 5 3 2 2 2" xfId="1110"/>
    <cellStyle name="Обычный 5 3 2 2 2 2" xfId="6823"/>
    <cellStyle name="Обычный 5 3 2 2 3" xfId="2533"/>
    <cellStyle name="Обычный 5 3 2 3" xfId="1111"/>
    <cellStyle name="Обычный 5 3 2 3 2" xfId="1871"/>
    <cellStyle name="Обычный 5 3 2 3 2 2" xfId="6824"/>
    <cellStyle name="Обычный 5 3 2 3 3" xfId="2805"/>
    <cellStyle name="Обычный 5 3 2 4" xfId="1112"/>
    <cellStyle name="Обычный 5 3 2 4 2" xfId="6822"/>
    <cellStyle name="Обычный 5 3 2 5" xfId="2211"/>
    <cellStyle name="Обычный 5 3 3" xfId="464"/>
    <cellStyle name="Обычный 5 3 3 2" xfId="1113"/>
    <cellStyle name="Обычный 5 3 3 2 2" xfId="6825"/>
    <cellStyle name="Обычный 5 3 3 3" xfId="2402"/>
    <cellStyle name="Обычный 5 3 4" xfId="1114"/>
    <cellStyle name="Обычный 5 3 4 2" xfId="1872"/>
    <cellStyle name="Обычный 5 3 4 2 2" xfId="6826"/>
    <cellStyle name="Обычный 5 3 4 3" xfId="2806"/>
    <cellStyle name="Обычный 5 3 5" xfId="1115"/>
    <cellStyle name="Обычный 5 3 5 2" xfId="6821"/>
    <cellStyle name="Обычный 5 3 6" xfId="2210"/>
    <cellStyle name="Обычный 5 4" xfId="144"/>
    <cellStyle name="Обычный 5 4 2" xfId="325"/>
    <cellStyle name="Обычный 5 4 2 2" xfId="600"/>
    <cellStyle name="Обычный 5 4 2 2 2" xfId="1116"/>
    <cellStyle name="Обычный 5 4 2 2 2 2" xfId="6829"/>
    <cellStyle name="Обычный 5 4 2 2 3" xfId="2534"/>
    <cellStyle name="Обычный 5 4 2 3" xfId="1117"/>
    <cellStyle name="Обычный 5 4 2 3 2" xfId="1873"/>
    <cellStyle name="Обычный 5 4 2 3 2 2" xfId="6830"/>
    <cellStyle name="Обычный 5 4 2 3 3" xfId="2807"/>
    <cellStyle name="Обычный 5 4 2 4" xfId="1118"/>
    <cellStyle name="Обычный 5 4 2 4 2" xfId="6828"/>
    <cellStyle name="Обычный 5 4 2 5" xfId="2213"/>
    <cellStyle name="Обычный 5 4 3" xfId="465"/>
    <cellStyle name="Обычный 5 4 3 2" xfId="1119"/>
    <cellStyle name="Обычный 5 4 3 2 2" xfId="6831"/>
    <cellStyle name="Обычный 5 4 3 3" xfId="2403"/>
    <cellStyle name="Обычный 5 4 4" xfId="1120"/>
    <cellStyle name="Обычный 5 4 4 2" xfId="1874"/>
    <cellStyle name="Обычный 5 4 4 2 2" xfId="6832"/>
    <cellStyle name="Обычный 5 4 4 3" xfId="2808"/>
    <cellStyle name="Обычный 5 4 5" xfId="1121"/>
    <cellStyle name="Обычный 5 4 5 2" xfId="6827"/>
    <cellStyle name="Обычный 5 4 6" xfId="2212"/>
    <cellStyle name="Обычный 5 5" xfId="145"/>
    <cellStyle name="Обычный 5 5 2" xfId="326"/>
    <cellStyle name="Обычный 5 5 2 2" xfId="601"/>
    <cellStyle name="Обычный 5 5 2 2 2" xfId="1122"/>
    <cellStyle name="Обычный 5 5 2 2 2 2" xfId="6835"/>
    <cellStyle name="Обычный 5 5 2 2 3" xfId="2535"/>
    <cellStyle name="Обычный 5 5 2 3" xfId="1123"/>
    <cellStyle name="Обычный 5 5 2 3 2" xfId="1875"/>
    <cellStyle name="Обычный 5 5 2 3 2 2" xfId="6836"/>
    <cellStyle name="Обычный 5 5 2 3 3" xfId="2809"/>
    <cellStyle name="Обычный 5 5 2 4" xfId="1124"/>
    <cellStyle name="Обычный 5 5 2 4 2" xfId="6834"/>
    <cellStyle name="Обычный 5 5 2 5" xfId="2215"/>
    <cellStyle name="Обычный 5 5 3" xfId="466"/>
    <cellStyle name="Обычный 5 5 3 2" xfId="1125"/>
    <cellStyle name="Обычный 5 5 3 2 2" xfId="6837"/>
    <cellStyle name="Обычный 5 5 3 3" xfId="2404"/>
    <cellStyle name="Обычный 5 5 4" xfId="1126"/>
    <cellStyle name="Обычный 5 5 4 2" xfId="1876"/>
    <cellStyle name="Обычный 5 5 4 2 2" xfId="6838"/>
    <cellStyle name="Обычный 5 5 4 3" xfId="2810"/>
    <cellStyle name="Обычный 5 5 5" xfId="1127"/>
    <cellStyle name="Обычный 5 5 5 2" xfId="6833"/>
    <cellStyle name="Обычный 5 5 6" xfId="2214"/>
    <cellStyle name="Обычный 5 6" xfId="146"/>
    <cellStyle name="Обычный 5 6 2" xfId="327"/>
    <cellStyle name="Обычный 5 6 2 2" xfId="602"/>
    <cellStyle name="Обычный 5 6 2 2 2" xfId="1128"/>
    <cellStyle name="Обычный 5 6 2 2 2 2" xfId="6841"/>
    <cellStyle name="Обычный 5 6 2 2 3" xfId="2536"/>
    <cellStyle name="Обычный 5 6 2 3" xfId="1129"/>
    <cellStyle name="Обычный 5 6 2 3 2" xfId="1877"/>
    <cellStyle name="Обычный 5 6 2 3 2 2" xfId="6842"/>
    <cellStyle name="Обычный 5 6 2 3 3" xfId="2811"/>
    <cellStyle name="Обычный 5 6 2 4" xfId="1130"/>
    <cellStyle name="Обычный 5 6 2 4 2" xfId="6840"/>
    <cellStyle name="Обычный 5 6 2 5" xfId="2217"/>
    <cellStyle name="Обычный 5 6 3" xfId="467"/>
    <cellStyle name="Обычный 5 6 3 2" xfId="1131"/>
    <cellStyle name="Обычный 5 6 3 2 2" xfId="6843"/>
    <cellStyle name="Обычный 5 6 3 3" xfId="2405"/>
    <cellStyle name="Обычный 5 6 4" xfId="1132"/>
    <cellStyle name="Обычный 5 6 4 2" xfId="1878"/>
    <cellStyle name="Обычный 5 6 4 2 2" xfId="6844"/>
    <cellStyle name="Обычный 5 6 4 3" xfId="2812"/>
    <cellStyle name="Обычный 5 6 5" xfId="1133"/>
    <cellStyle name="Обычный 5 6 5 2" xfId="6839"/>
    <cellStyle name="Обычный 5 6 6" xfId="2216"/>
    <cellStyle name="Обычный 5 7" xfId="147"/>
    <cellStyle name="Обычный 5 7 10" xfId="5650"/>
    <cellStyle name="Обычный 5 7 10 2" xfId="5651"/>
    <cellStyle name="Обычный 5 7 11" xfId="5652"/>
    <cellStyle name="Обычный 5 7 11 2" xfId="5653"/>
    <cellStyle name="Обычный 5 7 11 2 2" xfId="5654"/>
    <cellStyle name="Обычный 5 7 11 3" xfId="5655"/>
    <cellStyle name="Обычный 5 7 12" xfId="5656"/>
    <cellStyle name="Обычный 5 7 13" xfId="2218"/>
    <cellStyle name="Обычный 5 7 2" xfId="328"/>
    <cellStyle name="Обычный 5 7 2 10" xfId="2219"/>
    <cellStyle name="Обычный 5 7 2 2" xfId="603"/>
    <cellStyle name="Обычный 5 7 2 2 2" xfId="1134"/>
    <cellStyle name="Обычный 5 7 2 2 2 2" xfId="5658"/>
    <cellStyle name="Обычный 5 7 2 2 2 2 2" xfId="5659"/>
    <cellStyle name="Обычный 5 7 2 2 2 2 2 2" xfId="5660"/>
    <cellStyle name="Обычный 5 7 2 2 2 2 2 2 2" xfId="5661"/>
    <cellStyle name="Обычный 5 7 2 2 2 2 2 3" xfId="5662"/>
    <cellStyle name="Обычный 5 7 2 2 2 2 2 4" xfId="5663"/>
    <cellStyle name="Обычный 5 7 2 2 2 2 3" xfId="5664"/>
    <cellStyle name="Обычный 5 7 2 2 2 3" xfId="5665"/>
    <cellStyle name="Обычный 5 7 2 2 2 3 2" xfId="5666"/>
    <cellStyle name="Обычный 5 7 2 2 2 4" xfId="5667"/>
    <cellStyle name="Обычный 5 7 2 2 2 4 2" xfId="5668"/>
    <cellStyle name="Обычный 5 7 2 2 2 5" xfId="5669"/>
    <cellStyle name="Обычный 5 7 2 2 2 6" xfId="5657"/>
    <cellStyle name="Обычный 5 7 2 2 3" xfId="5670"/>
    <cellStyle name="Обычный 5 7 2 2 3 2" xfId="5671"/>
    <cellStyle name="Обычный 5 7 2 2 3 2 2" xfId="5672"/>
    <cellStyle name="Обычный 5 7 2 2 3 3" xfId="5673"/>
    <cellStyle name="Обычный 5 7 2 2 3 3 2" xfId="5674"/>
    <cellStyle name="Обычный 5 7 2 2 3 4" xfId="5675"/>
    <cellStyle name="Обычный 5 7 2 2 4" xfId="5676"/>
    <cellStyle name="Обычный 5 7 2 2 4 2" xfId="5677"/>
    <cellStyle name="Обычный 5 7 2 2 4 2 2" xfId="5678"/>
    <cellStyle name="Обычный 5 7 2 2 4 2 2 2" xfId="5679"/>
    <cellStyle name="Обычный 5 7 2 2 4 2 3" xfId="5680"/>
    <cellStyle name="Обычный 5 7 2 2 4 3" xfId="5681"/>
    <cellStyle name="Обычный 5 7 2 2 4 3 2" xfId="5682"/>
    <cellStyle name="Обычный 5 7 2 2 4 4" xfId="5683"/>
    <cellStyle name="Обычный 5 7 2 2 5" xfId="5684"/>
    <cellStyle name="Обычный 5 7 2 2 6" xfId="2537"/>
    <cellStyle name="Обычный 5 7 2 3" xfId="1135"/>
    <cellStyle name="Обычный 5 7 2 3 2" xfId="1879"/>
    <cellStyle name="Обычный 5 7 2 3 2 2" xfId="5686"/>
    <cellStyle name="Обычный 5 7 2 3 2 2 2" xfId="5687"/>
    <cellStyle name="Обычный 5 7 2 3 2 3" xfId="5688"/>
    <cellStyle name="Обычный 5 7 2 3 2 4" xfId="5685"/>
    <cellStyle name="Обычный 5 7 2 3 3" xfId="5689"/>
    <cellStyle name="Обычный 5 7 2 3 4" xfId="2813"/>
    <cellStyle name="Обычный 5 7 2 4" xfId="1136"/>
    <cellStyle name="Обычный 5 7 2 4 2" xfId="5691"/>
    <cellStyle name="Обычный 5 7 2 4 2 2" xfId="5692"/>
    <cellStyle name="Обычный 5 7 2 4 2 2 2" xfId="5693"/>
    <cellStyle name="Обычный 5 7 2 4 2 3" xfId="5694"/>
    <cellStyle name="Обычный 5 7 2 4 3" xfId="5695"/>
    <cellStyle name="Обычный 5 7 2 4 3 2" xfId="5696"/>
    <cellStyle name="Обычный 5 7 2 4 4" xfId="5697"/>
    <cellStyle name="Обычный 5 7 2 4 5" xfId="5690"/>
    <cellStyle name="Обычный 5 7 2 5" xfId="5698"/>
    <cellStyle name="Обычный 5 7 2 5 2" xfId="5699"/>
    <cellStyle name="Обычный 5 7 2 5 2 2" xfId="5700"/>
    <cellStyle name="Обычный 5 7 2 5 3" xfId="5701"/>
    <cellStyle name="Обычный 5 7 2 6" xfId="5702"/>
    <cellStyle name="Обычный 5 7 2 6 2" xfId="5703"/>
    <cellStyle name="Обычный 5 7 2 6 2 2" xfId="5704"/>
    <cellStyle name="Обычный 5 7 2 6 2 2 2" xfId="5705"/>
    <cellStyle name="Обычный 5 7 2 6 2 3" xfId="5706"/>
    <cellStyle name="Обычный 5 7 2 6 3" xfId="5707"/>
    <cellStyle name="Обычный 5 7 2 6 3 2" xfId="5708"/>
    <cellStyle name="Обычный 5 7 2 6 4" xfId="5709"/>
    <cellStyle name="Обычный 5 7 2 6 4 2" xfId="5710"/>
    <cellStyle name="Обычный 5 7 2 6 5" xfId="5711"/>
    <cellStyle name="Обычный 5 7 2 6 5 2" xfId="5712"/>
    <cellStyle name="Обычный 5 7 2 6 6" xfId="5713"/>
    <cellStyle name="Обычный 5 7 2 7" xfId="5714"/>
    <cellStyle name="Обычный 5 7 2 7 2" xfId="5715"/>
    <cellStyle name="Обычный 5 7 2 7 2 2" xfId="5716"/>
    <cellStyle name="Обычный 5 7 2 7 3" xfId="5717"/>
    <cellStyle name="Обычный 5 7 2 7 3 2" xfId="5718"/>
    <cellStyle name="Обычный 5 7 2 7 4" xfId="5719"/>
    <cellStyle name="Обычный 5 7 2 7 4 2" xfId="5720"/>
    <cellStyle name="Обычный 5 7 2 7 4 2 2" xfId="5721"/>
    <cellStyle name="Обычный 5 7 2 7 4 3" xfId="5722"/>
    <cellStyle name="Обычный 5 7 2 7 5" xfId="5723"/>
    <cellStyle name="Обычный 5 7 2 8" xfId="5724"/>
    <cellStyle name="Обычный 5 7 2 8 2" xfId="5725"/>
    <cellStyle name="Обычный 5 7 2 8 2 2" xfId="5726"/>
    <cellStyle name="Обычный 5 7 2 8 2 2 2" xfId="5727"/>
    <cellStyle name="Обычный 5 7 2 8 2 3" xfId="5728"/>
    <cellStyle name="Обычный 5 7 2 8 3" xfId="5729"/>
    <cellStyle name="Обычный 5 7 2 8 3 2" xfId="5730"/>
    <cellStyle name="Обычный 5 7 2 8 4" xfId="5731"/>
    <cellStyle name="Обычный 5 7 2 8 4 2" xfId="5732"/>
    <cellStyle name="Обычный 5 7 2 8 4 2 2" xfId="5733"/>
    <cellStyle name="Обычный 5 7 2 8 4 3" xfId="5734"/>
    <cellStyle name="Обычный 5 7 2 8 5" xfId="5735"/>
    <cellStyle name="Обычный 5 7 2 8 5 2" xfId="5736"/>
    <cellStyle name="Обычный 5 7 2 8 6" xfId="5737"/>
    <cellStyle name="Обычный 5 7 2 8 6 2" xfId="5738"/>
    <cellStyle name="Обычный 5 7 2 8 7" xfId="5739"/>
    <cellStyle name="Обычный 5 7 2 9" xfId="5740"/>
    <cellStyle name="Обычный 5 7 3" xfId="468"/>
    <cellStyle name="Обычный 5 7 3 2" xfId="1137"/>
    <cellStyle name="Обычный 5 7 3 2 2" xfId="5742"/>
    <cellStyle name="Обычный 5 7 3 2 3" xfId="5741"/>
    <cellStyle name="Обычный 5 7 3 3" xfId="5743"/>
    <cellStyle name="Обычный 5 7 3 4" xfId="2406"/>
    <cellStyle name="Обычный 5 7 4" xfId="1138"/>
    <cellStyle name="Обычный 5 7 4 2" xfId="1880"/>
    <cellStyle name="Обычный 5 7 4 2 2" xfId="5745"/>
    <cellStyle name="Обычный 5 7 4 2 3" xfId="5744"/>
    <cellStyle name="Обычный 5 7 4 3" xfId="5746"/>
    <cellStyle name="Обычный 5 7 4 3 2" xfId="5747"/>
    <cellStyle name="Обычный 5 7 4 3 2 2" xfId="5748"/>
    <cellStyle name="Обычный 5 7 4 3 2 2 2" xfId="5749"/>
    <cellStyle name="Обычный 5 7 4 3 2 3" xfId="5750"/>
    <cellStyle name="Обычный 5 7 4 3 3" xfId="5751"/>
    <cellStyle name="Обычный 5 7 4 4" xfId="5752"/>
    <cellStyle name="Обычный 5 7 4 4 2" xfId="5753"/>
    <cellStyle name="Обычный 5 7 4 5" xfId="5754"/>
    <cellStyle name="Обычный 5 7 4 6" xfId="2814"/>
    <cellStyle name="Обычный 5 7 5" xfId="1139"/>
    <cellStyle name="Обычный 5 7 5 2" xfId="5756"/>
    <cellStyle name="Обычный 5 7 5 2 2" xfId="5757"/>
    <cellStyle name="Обычный 5 7 5 3" xfId="5758"/>
    <cellStyle name="Обычный 5 7 5 3 2" xfId="5759"/>
    <cellStyle name="Обычный 5 7 5 4" xfId="5760"/>
    <cellStyle name="Обычный 5 7 5 5" xfId="5755"/>
    <cellStyle name="Обычный 5 7 6" xfId="5761"/>
    <cellStyle name="Обычный 5 7 6 2" xfId="5762"/>
    <cellStyle name="Обычный 5 7 6 2 2" xfId="5763"/>
    <cellStyle name="Обычный 5 7 6 2 2 2" xfId="5764"/>
    <cellStyle name="Обычный 5 7 6 2 2 2 2" xfId="5765"/>
    <cellStyle name="Обычный 5 7 6 2 2 2 3" xfId="5766"/>
    <cellStyle name="Обычный 5 7 6 2 3" xfId="5767"/>
    <cellStyle name="Обычный 5 7 6 3" xfId="5768"/>
    <cellStyle name="Обычный 5 7 7" xfId="5769"/>
    <cellStyle name="Обычный 5 7 7 2" xfId="5770"/>
    <cellStyle name="Обычный 5 7 7 2 2" xfId="5771"/>
    <cellStyle name="Обычный 5 7 7 2 2 2" xfId="5772"/>
    <cellStyle name="Обычный 5 7 7 2 2 2 2" xfId="5773"/>
    <cellStyle name="Обычный 5 7 7 2 2 3" xfId="5774"/>
    <cellStyle name="Обычный 5 7 7 2 2 3 2" xfId="5775"/>
    <cellStyle name="Обычный 5 7 7 2 2 4" xfId="5776"/>
    <cellStyle name="Обычный 5 7 7 2 2 4 2" xfId="5777"/>
    <cellStyle name="Обычный 5 7 7 2 2 5" xfId="5778"/>
    <cellStyle name="Обычный 5 7 7 2 3" xfId="5779"/>
    <cellStyle name="Обычный 5 7 7 3" xfId="5780"/>
    <cellStyle name="Обычный 5 7 8" xfId="5781"/>
    <cellStyle name="Обычный 5 7 8 2" xfId="5782"/>
    <cellStyle name="Обычный 5 7 8 2 2" xfId="5783"/>
    <cellStyle name="Обычный 5 7 8 3" xfId="5784"/>
    <cellStyle name="Обычный 5 7 9" xfId="5785"/>
    <cellStyle name="Обычный 5 7 9 2" xfId="5786"/>
    <cellStyle name="Обычный 5 8" xfId="5787"/>
    <cellStyle name="Обычный 5 8 2" xfId="5788"/>
    <cellStyle name="Обычный 5 8 3" xfId="5789"/>
    <cellStyle name="Обычный 5 9" xfId="5790"/>
    <cellStyle name="Обычный 5 9 2" xfId="5791"/>
    <cellStyle name="Обычный 5 9 2 2" xfId="5792"/>
    <cellStyle name="Обычный 5 9 2 2 2" xfId="5793"/>
    <cellStyle name="Обычный 5 9 2 3" xfId="5794"/>
    <cellStyle name="Обычный 5 9 3" xfId="5795"/>
    <cellStyle name="Обычный 5 9 3 2" xfId="5796"/>
    <cellStyle name="Обычный 5 9 3 2 2" xfId="5797"/>
    <cellStyle name="Обычный 5 9 3 2 2 2" xfId="5798"/>
    <cellStyle name="Обычный 5 9 3 2 2 3" xfId="5799"/>
    <cellStyle name="Обычный 5 9 3 2 2 4" xfId="5800"/>
    <cellStyle name="Обычный 5 9 3 2 2 5" xfId="5801"/>
    <cellStyle name="Обычный 5 9 3 2 2 6" xfId="5802"/>
    <cellStyle name="Обычный 5 9 3 2 2 7" xfId="5803"/>
    <cellStyle name="Обычный 5 9 3 3" xfId="5804"/>
    <cellStyle name="Обычный 5 9 4" xfId="5805"/>
    <cellStyle name="Обычный 50" xfId="5806"/>
    <cellStyle name="Обычный 51" xfId="5807"/>
    <cellStyle name="Обычный 52" xfId="5808"/>
    <cellStyle name="Обычный 53" xfId="5809"/>
    <cellStyle name="Обычный 54" xfId="5810"/>
    <cellStyle name="Обычный 55" xfId="2065"/>
    <cellStyle name="Обычный 56" xfId="6545"/>
    <cellStyle name="Обычный 57" xfId="7196"/>
    <cellStyle name="Обычный 58" xfId="7197"/>
    <cellStyle name="Обычный 59" xfId="7198"/>
    <cellStyle name="Обычный 6" xfId="148"/>
    <cellStyle name="Обычный 6 2" xfId="149"/>
    <cellStyle name="Обычный 6 2 2" xfId="329"/>
    <cellStyle name="Обычный 6 2 2 2" xfId="604"/>
    <cellStyle name="Обычный 6 2 2 2 2" xfId="1140"/>
    <cellStyle name="Обычный 6 2 2 2 2 2" xfId="6848"/>
    <cellStyle name="Обычный 6 2 2 2 3" xfId="2538"/>
    <cellStyle name="Обычный 6 2 2 3" xfId="1141"/>
    <cellStyle name="Обычный 6 2 2 3 2" xfId="1881"/>
    <cellStyle name="Обычный 6 2 2 3 2 2" xfId="6849"/>
    <cellStyle name="Обычный 6 2 2 3 3" xfId="2815"/>
    <cellStyle name="Обычный 6 2 2 4" xfId="1142"/>
    <cellStyle name="Обычный 6 2 2 4 2" xfId="6847"/>
    <cellStyle name="Обычный 6 2 2 5" xfId="2222"/>
    <cellStyle name="Обычный 6 2 3" xfId="469"/>
    <cellStyle name="Обычный 6 2 3 2" xfId="1143"/>
    <cellStyle name="Обычный 6 2 3 2 2" xfId="6850"/>
    <cellStyle name="Обычный 6 2 3 3" xfId="2407"/>
    <cellStyle name="Обычный 6 2 4" xfId="1144"/>
    <cellStyle name="Обычный 6 2 4 2" xfId="1882"/>
    <cellStyle name="Обычный 6 2 4 2 2" xfId="6851"/>
    <cellStyle name="Обычный 6 2 4 3" xfId="2816"/>
    <cellStyle name="Обычный 6 2 5" xfId="1145"/>
    <cellStyle name="Обычный 6 2 5 2" xfId="6846"/>
    <cellStyle name="Обычный 6 2 6" xfId="2221"/>
    <cellStyle name="Обычный 6 3" xfId="150"/>
    <cellStyle name="Обычный 6 3 2" xfId="470"/>
    <cellStyle name="Обычный 6 3 2 2" xfId="1146"/>
    <cellStyle name="Обычный 6 3 2 2 2" xfId="5811"/>
    <cellStyle name="Обычный 6 3 2 3" xfId="2539"/>
    <cellStyle name="Обычный 6 3 3" xfId="1147"/>
    <cellStyle name="Обычный 6 3 3 2" xfId="1883"/>
    <cellStyle name="Обычный 6 3 3 2 2" xfId="5812"/>
    <cellStyle name="Обычный 6 3 3 3" xfId="2817"/>
    <cellStyle name="Обычный 6 3 4" xfId="1148"/>
    <cellStyle name="Обычный 6 3 4 2" xfId="5814"/>
    <cellStyle name="Обычный 6 3 4 3" xfId="5813"/>
    <cellStyle name="Обычный 6 3 5" xfId="5815"/>
    <cellStyle name="Обычный 6 3 5 2" xfId="5816"/>
    <cellStyle name="Обычный 6 3 6" xfId="5817"/>
    <cellStyle name="Обычный 6 3 6 2" xfId="5818"/>
    <cellStyle name="Обычный 6 3 7" xfId="5819"/>
    <cellStyle name="Обычный 6 3 7 2" xfId="5820"/>
    <cellStyle name="Обычный 6 3 8" xfId="5821"/>
    <cellStyle name="Обычный 6 3 9" xfId="2223"/>
    <cellStyle name="Обычный 6 4" xfId="1149"/>
    <cellStyle name="Обычный 6 4 2" xfId="1150"/>
    <cellStyle name="Обычный 6 4 2 2" xfId="2818"/>
    <cellStyle name="Обычный 6 4 3" xfId="1884"/>
    <cellStyle name="Обычный 6 5" xfId="1151"/>
    <cellStyle name="Обычный 6 6" xfId="1152"/>
    <cellStyle name="Обычный 6 6 2" xfId="6845"/>
    <cellStyle name="Обычный 6 7" xfId="2220"/>
    <cellStyle name="Обычный 60" xfId="7199"/>
    <cellStyle name="Обычный 61" xfId="7200"/>
    <cellStyle name="Обычный 62" xfId="7201"/>
    <cellStyle name="Обычный 63" xfId="7202"/>
    <cellStyle name="Обычный 64" xfId="7203"/>
    <cellStyle name="Обычный 7" xfId="151"/>
    <cellStyle name="Обычный 7 2" xfId="152"/>
    <cellStyle name="Обычный 7 2 2" xfId="153"/>
    <cellStyle name="Обычный 7 2 2 2" xfId="330"/>
    <cellStyle name="Обычный 7 2 2 2 2" xfId="605"/>
    <cellStyle name="Обычный 7 2 2 2 2 2" xfId="1153"/>
    <cellStyle name="Обычный 7 2 2 2 2 2 2" xfId="6855"/>
    <cellStyle name="Обычный 7 2 2 2 2 3" xfId="2540"/>
    <cellStyle name="Обычный 7 2 2 2 3" xfId="1154"/>
    <cellStyle name="Обычный 7 2 2 2 3 2" xfId="1885"/>
    <cellStyle name="Обычный 7 2 2 2 3 2 2" xfId="6856"/>
    <cellStyle name="Обычный 7 2 2 2 3 3" xfId="2819"/>
    <cellStyle name="Обычный 7 2 2 2 4" xfId="1155"/>
    <cellStyle name="Обычный 7 2 2 2 4 2" xfId="6854"/>
    <cellStyle name="Обычный 7 2 2 2 5" xfId="2226"/>
    <cellStyle name="Обычный 7 2 2 3" xfId="473"/>
    <cellStyle name="Обычный 7 2 2 3 2" xfId="1156"/>
    <cellStyle name="Обычный 7 2 2 3 2 2" xfId="6857"/>
    <cellStyle name="Обычный 7 2 2 3 3" xfId="2409"/>
    <cellStyle name="Обычный 7 2 2 4" xfId="1157"/>
    <cellStyle name="Обычный 7 2 2 4 2" xfId="1886"/>
    <cellStyle name="Обычный 7 2 2 4 2 2" xfId="6858"/>
    <cellStyle name="Обычный 7 2 2 4 3" xfId="2820"/>
    <cellStyle name="Обычный 7 2 2 5" xfId="1158"/>
    <cellStyle name="Обычный 7 2 2 5 2" xfId="6853"/>
    <cellStyle name="Обычный 7 2 2 6" xfId="2225"/>
    <cellStyle name="Обычный 7 2 3" xfId="331"/>
    <cellStyle name="Обычный 7 2 3 2" xfId="606"/>
    <cellStyle name="Обычный 7 2 3 2 2" xfId="1159"/>
    <cellStyle name="Обычный 7 2 3 2 2 2" xfId="6860"/>
    <cellStyle name="Обычный 7 2 3 2 3" xfId="2541"/>
    <cellStyle name="Обычный 7 2 3 3" xfId="1160"/>
    <cellStyle name="Обычный 7 2 3 3 2" xfId="1887"/>
    <cellStyle name="Обычный 7 2 3 3 2 2" xfId="6861"/>
    <cellStyle name="Обычный 7 2 3 3 3" xfId="2821"/>
    <cellStyle name="Обычный 7 2 3 4" xfId="1161"/>
    <cellStyle name="Обычный 7 2 3 4 2" xfId="6859"/>
    <cellStyle name="Обычный 7 2 3 5" xfId="2227"/>
    <cellStyle name="Обычный 7 2 4" xfId="472"/>
    <cellStyle name="Обычный 7 2 4 2" xfId="1162"/>
    <cellStyle name="Обычный 7 2 4 2 2" xfId="6862"/>
    <cellStyle name="Обычный 7 2 4 3" xfId="2408"/>
    <cellStyle name="Обычный 7 2 5" xfId="1163"/>
    <cellStyle name="Обычный 7 2 5 2" xfId="1888"/>
    <cellStyle name="Обычный 7 2 5 2 2" xfId="6863"/>
    <cellStyle name="Обычный 7 2 5 3" xfId="2822"/>
    <cellStyle name="Обычный 7 2 6" xfId="1164"/>
    <cellStyle name="Обычный 7 2 6 2" xfId="6852"/>
    <cellStyle name="Обычный 7 2 7" xfId="2224"/>
    <cellStyle name="Обычный 7 3" xfId="154"/>
    <cellStyle name="Обычный 7 3 2" xfId="155"/>
    <cellStyle name="Обычный 7 3 2 2" xfId="332"/>
    <cellStyle name="Обычный 7 3 2 2 2" xfId="607"/>
    <cellStyle name="Обычный 7 3 2 2 2 2" xfId="1165"/>
    <cellStyle name="Обычный 7 3 2 2 2 2 2" xfId="6867"/>
    <cellStyle name="Обычный 7 3 2 2 2 3" xfId="2542"/>
    <cellStyle name="Обычный 7 3 2 2 3" xfId="1166"/>
    <cellStyle name="Обычный 7 3 2 2 3 2" xfId="1889"/>
    <cellStyle name="Обычный 7 3 2 2 3 2 2" xfId="6868"/>
    <cellStyle name="Обычный 7 3 2 2 3 3" xfId="2823"/>
    <cellStyle name="Обычный 7 3 2 2 4" xfId="1167"/>
    <cellStyle name="Обычный 7 3 2 2 4 2" xfId="6866"/>
    <cellStyle name="Обычный 7 3 2 2 5" xfId="2230"/>
    <cellStyle name="Обычный 7 3 2 3" xfId="475"/>
    <cellStyle name="Обычный 7 3 2 3 2" xfId="1168"/>
    <cellStyle name="Обычный 7 3 2 3 2 2" xfId="5823"/>
    <cellStyle name="Обычный 7 3 2 3 2 3" xfId="5822"/>
    <cellStyle name="Обычный 7 3 2 3 3" xfId="5824"/>
    <cellStyle name="Обычный 7 3 2 3 3 2" xfId="5825"/>
    <cellStyle name="Обычный 7 3 2 3 4" xfId="5826"/>
    <cellStyle name="Обычный 7 3 2 3 5" xfId="5827"/>
    <cellStyle name="Обычный 7 3 2 3 6" xfId="2411"/>
    <cellStyle name="Обычный 7 3 2 4" xfId="1169"/>
    <cellStyle name="Обычный 7 3 2 4 2" xfId="1890"/>
    <cellStyle name="Обычный 7 3 2 4 2 2" xfId="6869"/>
    <cellStyle name="Обычный 7 3 2 4 3" xfId="2824"/>
    <cellStyle name="Обычный 7 3 2 5" xfId="1170"/>
    <cellStyle name="Обычный 7 3 2 5 2" xfId="6865"/>
    <cellStyle name="Обычный 7 3 2 6" xfId="2229"/>
    <cellStyle name="Обычный 7 3 3" xfId="333"/>
    <cellStyle name="Обычный 7 3 3 2" xfId="608"/>
    <cellStyle name="Обычный 7 3 3 2 2" xfId="1171"/>
    <cellStyle name="Обычный 7 3 3 2 2 2" xfId="5828"/>
    <cellStyle name="Обычный 7 3 3 2 3" xfId="2543"/>
    <cellStyle name="Обычный 7 3 3 3" xfId="1172"/>
    <cellStyle name="Обычный 7 3 3 3 2" xfId="1891"/>
    <cellStyle name="Обычный 7 3 3 3 2 2" xfId="6871"/>
    <cellStyle name="Обычный 7 3 3 3 3" xfId="2825"/>
    <cellStyle name="Обычный 7 3 3 4" xfId="1173"/>
    <cellStyle name="Обычный 7 3 3 4 2" xfId="6870"/>
    <cellStyle name="Обычный 7 3 3 5" xfId="2231"/>
    <cellStyle name="Обычный 7 3 4" xfId="474"/>
    <cellStyle name="Обычный 7 3 4 2" xfId="1174"/>
    <cellStyle name="Обычный 7 3 4 2 2" xfId="5829"/>
    <cellStyle name="Обычный 7 3 4 3" xfId="2410"/>
    <cellStyle name="Обычный 7 3 5" xfId="1175"/>
    <cellStyle name="Обычный 7 3 5 2" xfId="1892"/>
    <cellStyle name="Обычный 7 3 5 2 2" xfId="6872"/>
    <cellStyle name="Обычный 7 3 5 3" xfId="2826"/>
    <cellStyle name="Обычный 7 3 6" xfId="1176"/>
    <cellStyle name="Обычный 7 3 6 2" xfId="6864"/>
    <cellStyle name="Обычный 7 3 7" xfId="2228"/>
    <cellStyle name="Обычный 7 4" xfId="156"/>
    <cellStyle name="Обычный 7 4 2" xfId="266"/>
    <cellStyle name="Обычный 7 4 2 2" xfId="1177"/>
    <cellStyle name="Обычный 7 4 2 2 2" xfId="1894"/>
    <cellStyle name="Обычный 7 4 2 2 2 2" xfId="6874"/>
    <cellStyle name="Обычный 7 4 2 2 3" xfId="2827"/>
    <cellStyle name="Обычный 7 4 2 3" xfId="1895"/>
    <cellStyle name="Обычный 7 4 2 3 2" xfId="2828"/>
    <cellStyle name="Обычный 7 4 2 4" xfId="1893"/>
    <cellStyle name="Обычный 7 4 3" xfId="1178"/>
    <cellStyle name="Обычный 7 4 3 2" xfId="1179"/>
    <cellStyle name="Обычный 7 4 3 2 2" xfId="6875"/>
    <cellStyle name="Обычный 7 4 3 3" xfId="2412"/>
    <cellStyle name="Обычный 7 4 4" xfId="1180"/>
    <cellStyle name="Обычный 7 4 4 2" xfId="6873"/>
    <cellStyle name="Обычный 7 4 5" xfId="2232"/>
    <cellStyle name="Обычный 7 5" xfId="471"/>
    <cellStyle name="Обычный 7 5 2" xfId="1896"/>
    <cellStyle name="Обычный 7 5 2 2" xfId="5830"/>
    <cellStyle name="Обычный 7 5 3" xfId="2628"/>
    <cellStyle name="Обычный 7 6" xfId="5831"/>
    <cellStyle name="Обычный 7 7" xfId="5832"/>
    <cellStyle name="Обычный 8" xfId="157"/>
    <cellStyle name="Обычный 8 2" xfId="158"/>
    <cellStyle name="Обычный 8 2 2" xfId="5833"/>
    <cellStyle name="Обычный 8 2 3" xfId="5834"/>
    <cellStyle name="Обычный 8 3" xfId="5835"/>
    <cellStyle name="Обычный 8 3 2" xfId="5836"/>
    <cellStyle name="Обычный 9" xfId="159"/>
    <cellStyle name="Обычный 9 2" xfId="160"/>
    <cellStyle name="Обычный 9 2 2" xfId="334"/>
    <cellStyle name="Обычный 9 2 2 2" xfId="609"/>
    <cellStyle name="Обычный 9 2 2 2 2" xfId="1181"/>
    <cellStyle name="Обычный 9 2 2 2 2 2" xfId="6878"/>
    <cellStyle name="Обычный 9 2 2 2 3" xfId="2544"/>
    <cellStyle name="Обычный 9 2 2 3" xfId="1182"/>
    <cellStyle name="Обычный 9 2 2 3 2" xfId="1897"/>
    <cellStyle name="Обычный 9 2 2 3 2 2" xfId="6879"/>
    <cellStyle name="Обычный 9 2 2 3 3" xfId="2829"/>
    <cellStyle name="Обычный 9 2 2 4" xfId="1183"/>
    <cellStyle name="Обычный 9 2 2 4 2" xfId="6877"/>
    <cellStyle name="Обычный 9 2 2 5" xfId="2234"/>
    <cellStyle name="Обычный 9 2 3" xfId="1184"/>
    <cellStyle name="Обычный 9 2 3 2" xfId="1185"/>
    <cellStyle name="Обычный 9 2 3 2 2" xfId="6880"/>
    <cellStyle name="Обычный 9 2 3 3" xfId="2413"/>
    <cellStyle name="Обычный 9 2 4" xfId="1186"/>
    <cellStyle name="Обычный 9 2 5" xfId="1187"/>
    <cellStyle name="Обычный 9 2 5 2" xfId="6876"/>
    <cellStyle name="Обычный 9 2 6" xfId="2233"/>
    <cellStyle name="Обычный 9 3" xfId="161"/>
    <cellStyle name="Обычный 9 3 2" xfId="335"/>
    <cellStyle name="Обычный 9 3 2 2" xfId="610"/>
    <cellStyle name="Обычный 9 3 2 2 2" xfId="1188"/>
    <cellStyle name="Обычный 9 3 2 2 2 2" xfId="6883"/>
    <cellStyle name="Обычный 9 3 2 2 3" xfId="2545"/>
    <cellStyle name="Обычный 9 3 2 3" xfId="1189"/>
    <cellStyle name="Обычный 9 3 2 3 2" xfId="1898"/>
    <cellStyle name="Обычный 9 3 2 3 2 2" xfId="6884"/>
    <cellStyle name="Обычный 9 3 2 3 3" xfId="2830"/>
    <cellStyle name="Обычный 9 3 2 4" xfId="1190"/>
    <cellStyle name="Обычный 9 3 2 4 2" xfId="6882"/>
    <cellStyle name="Обычный 9 3 2 5" xfId="2236"/>
    <cellStyle name="Обычный 9 3 3" xfId="476"/>
    <cellStyle name="Обычный 9 3 3 2" xfId="1191"/>
    <cellStyle name="Обычный 9 3 3 2 2" xfId="6885"/>
    <cellStyle name="Обычный 9 3 3 3" xfId="2414"/>
    <cellStyle name="Обычный 9 3 4" xfId="1192"/>
    <cellStyle name="Обычный 9 3 4 2" xfId="1899"/>
    <cellStyle name="Обычный 9 3 4 2 2" xfId="6886"/>
    <cellStyle name="Обычный 9 3 4 3" xfId="2831"/>
    <cellStyle name="Обычный 9 3 5" xfId="1193"/>
    <cellStyle name="Обычный 9 3 5 2" xfId="6881"/>
    <cellStyle name="Обычный 9 3 6" xfId="2235"/>
    <cellStyle name="Примечание 2" xfId="5837"/>
    <cellStyle name="Примечание 2 2" xfId="5838"/>
    <cellStyle name="Примечание 2 3" xfId="5839"/>
    <cellStyle name="Процентный" xfId="1594" builtinId="5"/>
    <cellStyle name="Процентный 10" xfId="163"/>
    <cellStyle name="Процентный 10 10" xfId="5840"/>
    <cellStyle name="Процентный 10 10 2" xfId="5841"/>
    <cellStyle name="Процентный 10 11" xfId="5842"/>
    <cellStyle name="Процентный 10 11 2" xfId="5843"/>
    <cellStyle name="Процентный 10 12" xfId="5844"/>
    <cellStyle name="Процентный 10 13" xfId="5845"/>
    <cellStyle name="Процентный 10 14" xfId="2237"/>
    <cellStyle name="Процентный 10 2" xfId="336"/>
    <cellStyle name="Процентный 10 2 2" xfId="611"/>
    <cellStyle name="Процентный 10 2 2 10" xfId="5846"/>
    <cellStyle name="Процентный 10 2 2 11" xfId="5847"/>
    <cellStyle name="Процентный 10 2 2 12" xfId="2546"/>
    <cellStyle name="Процентный 10 2 2 2" xfId="1194"/>
    <cellStyle name="Процентный 10 2 2 2 2" xfId="5849"/>
    <cellStyle name="Процентный 10 2 2 2 2 2" xfId="5850"/>
    <cellStyle name="Процентный 10 2 2 2 3" xfId="5851"/>
    <cellStyle name="Процентный 10 2 2 2 4" xfId="5848"/>
    <cellStyle name="Процентный 10 2 2 3" xfId="5852"/>
    <cellStyle name="Процентный 10 2 2 3 2" xfId="5853"/>
    <cellStyle name="Процентный 10 2 2 4" xfId="5854"/>
    <cellStyle name="Процентный 10 2 2 4 2" xfId="5855"/>
    <cellStyle name="Процентный 10 2 2 4 2 2" xfId="5856"/>
    <cellStyle name="Процентный 10 2 2 4 3" xfId="5857"/>
    <cellStyle name="Процентный 10 2 2 5" xfId="5858"/>
    <cellStyle name="Процентный 10 2 2 5 2" xfId="5859"/>
    <cellStyle name="Процентный 10 2 2 5 2 2" xfId="5860"/>
    <cellStyle name="Процентный 10 2 2 5 3" xfId="5861"/>
    <cellStyle name="Процентный 10 2 2 5 3 2" xfId="5862"/>
    <cellStyle name="Процентный 10 2 2 5 4" xfId="5863"/>
    <cellStyle name="Процентный 10 2 2 5 4 2" xfId="5864"/>
    <cellStyle name="Процентный 10 2 2 5 5" xfId="5865"/>
    <cellStyle name="Процентный 10 2 2 5 6" xfId="5866"/>
    <cellStyle name="Процентный 10 2 2 6" xfId="5867"/>
    <cellStyle name="Процентный 10 2 2 6 2" xfId="5868"/>
    <cellStyle name="Процентный 10 2 2 6 2 2" xfId="5869"/>
    <cellStyle name="Процентный 10 2 2 6 3" xfId="5870"/>
    <cellStyle name="Процентный 10 2 2 7" xfId="5871"/>
    <cellStyle name="Процентный 10 2 2 7 2" xfId="5872"/>
    <cellStyle name="Процентный 10 2 2 8" xfId="5873"/>
    <cellStyle name="Процентный 10 2 2 8 2" xfId="5874"/>
    <cellStyle name="Процентный 10 2 2 9" xfId="5875"/>
    <cellStyle name="Процентный 10 2 2 9 2" xfId="5876"/>
    <cellStyle name="Процентный 10 2 3" xfId="1195"/>
    <cellStyle name="Процентный 10 2 3 2" xfId="1900"/>
    <cellStyle name="Процентный 10 2 3 2 2" xfId="5877"/>
    <cellStyle name="Процентный 10 2 3 3" xfId="2832"/>
    <cellStyle name="Процентный 10 2 4" xfId="1196"/>
    <cellStyle name="Процентный 10 2 4 2" xfId="5879"/>
    <cellStyle name="Процентный 10 2 4 3" xfId="5878"/>
    <cellStyle name="Процентный 10 2 5" xfId="5880"/>
    <cellStyle name="Процентный 10 2 6" xfId="5881"/>
    <cellStyle name="Процентный 10 2 7" xfId="5882"/>
    <cellStyle name="Процентный 10 2 8" xfId="2238"/>
    <cellStyle name="Процентный 10 3" xfId="477"/>
    <cellStyle name="Процентный 10 3 2" xfId="1197"/>
    <cellStyle name="Процентный 10 3 2 2" xfId="5884"/>
    <cellStyle name="Процентный 10 3 2 2 2" xfId="5885"/>
    <cellStyle name="Процентный 10 3 2 3" xfId="5886"/>
    <cellStyle name="Процентный 10 3 2 3 2" xfId="5887"/>
    <cellStyle name="Процентный 10 3 2 4" xfId="5888"/>
    <cellStyle name="Процентный 10 3 2 5" xfId="5883"/>
    <cellStyle name="Процентный 10 3 3" xfId="5889"/>
    <cellStyle name="Процентный 10 3 3 2" xfId="5890"/>
    <cellStyle name="Процентный 10 3 3 2 2" xfId="5891"/>
    <cellStyle name="Процентный 10 3 3 3" xfId="5892"/>
    <cellStyle name="Процентный 10 3 3 3 2" xfId="5893"/>
    <cellStyle name="Процентный 10 3 3 4" xfId="5894"/>
    <cellStyle name="Процентный 10 3 4" xfId="5895"/>
    <cellStyle name="Процентный 10 3 4 2" xfId="5896"/>
    <cellStyle name="Процентный 10 3 5" xfId="5897"/>
    <cellStyle name="Процентный 10 3 6" xfId="2415"/>
    <cellStyle name="Процентный 10 4" xfId="1198"/>
    <cellStyle name="Процентный 10 4 2" xfId="1901"/>
    <cellStyle name="Процентный 10 4 2 2" xfId="5899"/>
    <cellStyle name="Процентный 10 4 2 2 2" xfId="5900"/>
    <cellStyle name="Процентный 10 4 2 3" xfId="5901"/>
    <cellStyle name="Процентный 10 4 2 4" xfId="5898"/>
    <cellStyle name="Процентный 10 4 3" xfId="5902"/>
    <cellStyle name="Процентный 10 4 3 2" xfId="5903"/>
    <cellStyle name="Процентный 10 4 4" xfId="5904"/>
    <cellStyle name="Процентный 10 4 4 2" xfId="5905"/>
    <cellStyle name="Процентный 10 4 5" xfId="5906"/>
    <cellStyle name="Процентный 10 4 5 2" xfId="5907"/>
    <cellStyle name="Процентный 10 4 6" xfId="5908"/>
    <cellStyle name="Процентный 10 4 6 2" xfId="5909"/>
    <cellStyle name="Процентный 10 4 7" xfId="5910"/>
    <cellStyle name="Процентный 10 4 8" xfId="2833"/>
    <cellStyle name="Процентный 10 5" xfId="1199"/>
    <cellStyle name="Процентный 10 5 2" xfId="5912"/>
    <cellStyle name="Процентный 10 5 2 2" xfId="5913"/>
    <cellStyle name="Процентный 10 5 3" xfId="5914"/>
    <cellStyle name="Процентный 10 5 3 2" xfId="5915"/>
    <cellStyle name="Процентный 10 5 4" xfId="5916"/>
    <cellStyle name="Процентный 10 5 4 2" xfId="5917"/>
    <cellStyle name="Процентный 10 5 5" xfId="5918"/>
    <cellStyle name="Процентный 10 5 5 2" xfId="5919"/>
    <cellStyle name="Процентный 10 5 6" xfId="5920"/>
    <cellStyle name="Процентный 10 5 6 2" xfId="5921"/>
    <cellStyle name="Процентный 10 5 7" xfId="5922"/>
    <cellStyle name="Процентный 10 5 7 2" xfId="5923"/>
    <cellStyle name="Процентный 10 5 8" xfId="5924"/>
    <cellStyle name="Процентный 10 5 9" xfId="5911"/>
    <cellStyle name="Процентный 10 6" xfId="5925"/>
    <cellStyle name="Процентный 10 6 2" xfId="5926"/>
    <cellStyle name="Процентный 10 7" xfId="5927"/>
    <cellStyle name="Процентный 10 7 2" xfId="5928"/>
    <cellStyle name="Процентный 10 7 2 2" xfId="5929"/>
    <cellStyle name="Процентный 10 7 2 2 2" xfId="5930"/>
    <cellStyle name="Процентный 10 7 2 3" xfId="5931"/>
    <cellStyle name="Процентный 10 7 2 4" xfId="5932"/>
    <cellStyle name="Процентный 10 7 3" xfId="5933"/>
    <cellStyle name="Процентный 10 7 3 2" xfId="5934"/>
    <cellStyle name="Процентный 10 7 4" xfId="5935"/>
    <cellStyle name="Процентный 10 8" xfId="5936"/>
    <cellStyle name="Процентный 10 8 2" xfId="5937"/>
    <cellStyle name="Процентный 10 8 2 2" xfId="5938"/>
    <cellStyle name="Процентный 10 8 3" xfId="5939"/>
    <cellStyle name="Процентный 10 8 3 2" xfId="5940"/>
    <cellStyle name="Процентный 10 8 3 2 2" xfId="5941"/>
    <cellStyle name="Процентный 10 8 3 2 2 2" xfId="5942"/>
    <cellStyle name="Процентный 10 8 3 2 2 3" xfId="5943"/>
    <cellStyle name="Процентный 10 8 3 2 3" xfId="5944"/>
    <cellStyle name="Процентный 10 8 3 2 4" xfId="5945"/>
    <cellStyle name="Процентный 10 8 3 3" xfId="5946"/>
    <cellStyle name="Процентный 10 8 4" xfId="5947"/>
    <cellStyle name="Процентный 10 8 4 2" xfId="5948"/>
    <cellStyle name="Процентный 10 8 5" xfId="5949"/>
    <cellStyle name="Процентный 10 8 5 2" xfId="5950"/>
    <cellStyle name="Процентный 10 8 6" xfId="5951"/>
    <cellStyle name="Процентный 10 9" xfId="5952"/>
    <cellStyle name="Процентный 10 9 2" xfId="5953"/>
    <cellStyle name="Процентный 10 9 2 2" xfId="5954"/>
    <cellStyle name="Процентный 10 9 2 2 2" xfId="5955"/>
    <cellStyle name="Процентный 10 9 2 2 3" xfId="5956"/>
    <cellStyle name="Процентный 10 9 2 3" xfId="5957"/>
    <cellStyle name="Процентный 10 9 3" xfId="5958"/>
    <cellStyle name="Процентный 10 9 3 2" xfId="5959"/>
    <cellStyle name="Процентный 10 9 3 3" xfId="5960"/>
    <cellStyle name="Процентный 10 9 4" xfId="5961"/>
    <cellStyle name="Процентный 11" xfId="164"/>
    <cellStyle name="Процентный 11 2" xfId="5962"/>
    <cellStyle name="Процентный 11 2 2" xfId="5963"/>
    <cellStyle name="Процентный 11 3" xfId="5964"/>
    <cellStyle name="Процентный 11 3 2" xfId="5965"/>
    <cellStyle name="Процентный 11 4" xfId="5966"/>
    <cellStyle name="Процентный 12" xfId="165"/>
    <cellStyle name="Процентный 12 2" xfId="478"/>
    <cellStyle name="Процентный 12 2 2" xfId="1602"/>
    <cellStyle name="Процентный 12 2 3" xfId="1902"/>
    <cellStyle name="Процентный 12 2 3 2" xfId="6887"/>
    <cellStyle name="Процентный 12 2 4" xfId="2629"/>
    <cellStyle name="Процентный 12 3" xfId="1200"/>
    <cellStyle name="Процентный 12 3 2" xfId="1903"/>
    <cellStyle name="Процентный 12 3 2 2" xfId="5967"/>
    <cellStyle name="Процентный 12 3 3" xfId="2613"/>
    <cellStyle name="Процентный 12 4" xfId="1598"/>
    <cellStyle name="Процентный 12 4 2" xfId="5968"/>
    <cellStyle name="Процентный 13" xfId="267"/>
    <cellStyle name="Процентный 13 2" xfId="337"/>
    <cellStyle name="Процентный 13 2 2" xfId="338"/>
    <cellStyle name="Процентный 13 2 2 10" xfId="1640"/>
    <cellStyle name="Процентный 13 2 2 10 2" xfId="1687"/>
    <cellStyle name="Процентный 13 2 2 11" xfId="1659"/>
    <cellStyle name="Процентный 13 2 2 12" xfId="1661"/>
    <cellStyle name="Процентный 13 2 2 13" xfId="1666"/>
    <cellStyle name="Процентный 13 2 2 2" xfId="339"/>
    <cellStyle name="Процентный 13 2 2 2 2" xfId="380"/>
    <cellStyle name="Процентный 13 2 2 2 2 2" xfId="655"/>
    <cellStyle name="Процентный 13 2 2 2 2 2 2" xfId="1201"/>
    <cellStyle name="Процентный 13 2 2 2 2 2 2 2" xfId="6891"/>
    <cellStyle name="Процентный 13 2 2 2 2 2 3" xfId="2549"/>
    <cellStyle name="Процентный 13 2 2 2 2 3" xfId="1202"/>
    <cellStyle name="Процентный 13 2 2 2 2 3 2" xfId="1904"/>
    <cellStyle name="Процентный 13 2 2 2 2 3 2 2" xfId="6892"/>
    <cellStyle name="Процентный 13 2 2 2 2 3 3" xfId="2834"/>
    <cellStyle name="Процентный 13 2 2 2 2 4" xfId="1203"/>
    <cellStyle name="Процентный 13 2 2 2 2 4 2" xfId="6890"/>
    <cellStyle name="Процентный 13 2 2 2 2 5" xfId="2242"/>
    <cellStyle name="Процентный 13 2 2 2 3" xfId="614"/>
    <cellStyle name="Процентный 13 2 2 2 3 2" xfId="1204"/>
    <cellStyle name="Процентный 13 2 2 2 3 2 2" xfId="1905"/>
    <cellStyle name="Процентный 13 2 2 2 3 2 2 2" xfId="6894"/>
    <cellStyle name="Процентный 13 2 2 2 3 2 3" xfId="2835"/>
    <cellStyle name="Процентный 13 2 2 2 3 3" xfId="1205"/>
    <cellStyle name="Процентный 13 2 2 2 3 3 2" xfId="6893"/>
    <cellStyle name="Процентный 13 2 2 2 3 4" xfId="2243"/>
    <cellStyle name="Процентный 13 2 2 2 4" xfId="1206"/>
    <cellStyle name="Процентный 13 2 2 2 4 2" xfId="1207"/>
    <cellStyle name="Процентный 13 2 2 2 4 2 2" xfId="6895"/>
    <cellStyle name="Процентный 13 2 2 2 4 3" xfId="2548"/>
    <cellStyle name="Процентный 13 2 2 2 5" xfId="1208"/>
    <cellStyle name="Процентный 13 2 2 2 5 2" xfId="1906"/>
    <cellStyle name="Процентный 13 2 2 2 5 2 2" xfId="6896"/>
    <cellStyle name="Процентный 13 2 2 2 5 3" xfId="2836"/>
    <cellStyle name="Процентный 13 2 2 2 6" xfId="1209"/>
    <cellStyle name="Процентный 13 2 2 2 6 2" xfId="6889"/>
    <cellStyle name="Процентный 13 2 2 2 7" xfId="2241"/>
    <cellStyle name="Процентный 13 2 2 3" xfId="381"/>
    <cellStyle name="Процентный 13 2 2 3 2" xfId="382"/>
    <cellStyle name="Процентный 13 2 2 3 2 2" xfId="657"/>
    <cellStyle name="Процентный 13 2 2 3 2 2 2" xfId="1210"/>
    <cellStyle name="Процентный 13 2 2 3 2 2 2 2" xfId="6899"/>
    <cellStyle name="Процентный 13 2 2 3 2 2 3" xfId="2551"/>
    <cellStyle name="Процентный 13 2 2 3 2 3" xfId="1211"/>
    <cellStyle name="Процентный 13 2 2 3 2 3 2" xfId="1907"/>
    <cellStyle name="Процентный 13 2 2 3 2 3 2 2" xfId="6900"/>
    <cellStyle name="Процентный 13 2 2 3 2 3 3" xfId="2837"/>
    <cellStyle name="Процентный 13 2 2 3 2 4" xfId="1212"/>
    <cellStyle name="Процентный 13 2 2 3 2 4 2" xfId="6898"/>
    <cellStyle name="Процентный 13 2 2 3 2 5" xfId="2245"/>
    <cellStyle name="Процентный 13 2 2 3 3" xfId="656"/>
    <cellStyle name="Процентный 13 2 2 3 3 2" xfId="1213"/>
    <cellStyle name="Процентный 13 2 2 3 3 2 2" xfId="6901"/>
    <cellStyle name="Процентный 13 2 2 3 3 3" xfId="2550"/>
    <cellStyle name="Процентный 13 2 2 3 4" xfId="1214"/>
    <cellStyle name="Процентный 13 2 2 3 4 2" xfId="1908"/>
    <cellStyle name="Процентный 13 2 2 3 4 2 2" xfId="6902"/>
    <cellStyle name="Процентный 13 2 2 3 4 3" xfId="2838"/>
    <cellStyle name="Процентный 13 2 2 3 5" xfId="1215"/>
    <cellStyle name="Процентный 13 2 2 3 5 2" xfId="6897"/>
    <cellStyle name="Процентный 13 2 2 3 6" xfId="2244"/>
    <cellStyle name="Процентный 13 2 2 4" xfId="613"/>
    <cellStyle name="Процентный 13 2 2 4 2" xfId="1216"/>
    <cellStyle name="Процентный 13 2 2 4 2 2" xfId="1217"/>
    <cellStyle name="Процентный 13 2 2 4 2 2 2" xfId="1910"/>
    <cellStyle name="Процентный 13 2 2 4 2 2 2 2" xfId="6905"/>
    <cellStyle name="Процентный 13 2 2 4 2 2 3" xfId="2840"/>
    <cellStyle name="Процентный 13 2 2 4 2 3" xfId="1909"/>
    <cellStyle name="Процентный 13 2 2 4 2 3 2" xfId="6904"/>
    <cellStyle name="Процентный 13 2 2 4 2 4" xfId="2839"/>
    <cellStyle name="Процентный 13 2 2 4 3" xfId="1218"/>
    <cellStyle name="Процентный 13 2 2 4 3 2" xfId="1911"/>
    <cellStyle name="Процентный 13 2 2 4 3 2 2" xfId="6906"/>
    <cellStyle name="Процентный 13 2 2 4 3 3" xfId="2841"/>
    <cellStyle name="Процентный 13 2 2 4 4" xfId="1219"/>
    <cellStyle name="Процентный 13 2 2 4 4 2" xfId="6903"/>
    <cellStyle name="Процентный 13 2 2 4 5" xfId="1641"/>
    <cellStyle name="Процентный 13 2 2 4 6" xfId="1662"/>
    <cellStyle name="Процентный 13 2 2 4 7" xfId="1660"/>
    <cellStyle name="Процентный 13 2 2 5" xfId="1220"/>
    <cellStyle name="Процентный 13 2 2 5 2" xfId="1221"/>
    <cellStyle name="Процентный 13 2 2 5 2 2" xfId="1912"/>
    <cellStyle name="Процентный 13 2 2 5 2 2 2" xfId="6908"/>
    <cellStyle name="Процентный 13 2 2 5 2 3" xfId="2842"/>
    <cellStyle name="Процентный 13 2 2 5 3" xfId="1222"/>
    <cellStyle name="Процентный 13 2 2 5 3 2" xfId="6907"/>
    <cellStyle name="Процентный 13 2 2 5 4" xfId="2547"/>
    <cellStyle name="Процентный 13 2 2 6" xfId="1223"/>
    <cellStyle name="Процентный 13 2 2 6 2" xfId="1913"/>
    <cellStyle name="Процентный 13 2 2 6 2 2" xfId="6909"/>
    <cellStyle name="Процентный 13 2 2 6 3" xfId="2843"/>
    <cellStyle name="Процентный 13 2 2 7" xfId="1224"/>
    <cellStyle name="Процентный 13 2 2 7 2" xfId="6888"/>
    <cellStyle name="Процентный 13 2 2 8" xfId="1642"/>
    <cellStyle name="Процентный 13 2 2 9" xfId="1643"/>
    <cellStyle name="Процентный 13 2 3" xfId="375"/>
    <cellStyle name="Процентный 13 2 3 2" xfId="650"/>
    <cellStyle name="Процентный 13 2 3 2 2" xfId="2652"/>
    <cellStyle name="Процентный 13 2 3 3" xfId="1914"/>
    <cellStyle name="Процентный 13 2 3 3 2" xfId="6910"/>
    <cellStyle name="Процентный 13 2 3 4" xfId="2455"/>
    <cellStyle name="Процентный 13 2 4" xfId="612"/>
    <cellStyle name="Процентный 13 2 4 2" xfId="1915"/>
    <cellStyle name="Процентный 13 2 4 2 2" xfId="5969"/>
    <cellStyle name="Процентный 13 2 4 3" xfId="2649"/>
    <cellStyle name="Процентный 13 2 5" xfId="1225"/>
    <cellStyle name="Процентный 13 2 5 2" xfId="5971"/>
    <cellStyle name="Процентный 13 2 5 3" xfId="5970"/>
    <cellStyle name="Процентный 13 2 6" xfId="5972"/>
    <cellStyle name="Процентный 13 2 6 2" xfId="5973"/>
    <cellStyle name="Процентный 13 2 7" xfId="5974"/>
    <cellStyle name="Процентный 13 2 8" xfId="2240"/>
    <cellStyle name="Процентный 13 3" xfId="374"/>
    <cellStyle name="Процентный 13 3 2" xfId="649"/>
    <cellStyle name="Процентный 13 3 2 2" xfId="2651"/>
    <cellStyle name="Процентный 13 3 3" xfId="1916"/>
    <cellStyle name="Процентный 13 3 3 2" xfId="6911"/>
    <cellStyle name="Процентный 13 3 4" xfId="2444"/>
    <cellStyle name="Процентный 13 4" xfId="545"/>
    <cellStyle name="Процентный 13 4 2" xfId="1917"/>
    <cellStyle name="Процентный 13 4 2 2" xfId="5975"/>
    <cellStyle name="Процентный 13 4 3" xfId="2648"/>
    <cellStyle name="Процентный 13 5" xfId="1226"/>
    <cellStyle name="Процентный 13 5 2" xfId="5976"/>
    <cellStyle name="Процентный 13 6" xfId="5977"/>
    <cellStyle name="Процентный 13 7" xfId="5978"/>
    <cellStyle name="Процентный 13 8" xfId="2239"/>
    <cellStyle name="Процентный 14" xfId="1227"/>
    <cellStyle name="Процентный 14 2" xfId="1607"/>
    <cellStyle name="Процентный 14 2 10" xfId="5979"/>
    <cellStyle name="Процентный 14 2 11" xfId="5980"/>
    <cellStyle name="Процентный 14 2 11 2" xfId="5981"/>
    <cellStyle name="Процентный 14 2 12" xfId="5982"/>
    <cellStyle name="Процентный 14 2 13" xfId="2844"/>
    <cellStyle name="Процентный 14 2 14" xfId="1919"/>
    <cellStyle name="Процентный 14 2 2" xfId="5983"/>
    <cellStyle name="Процентный 14 2 2 2" xfId="5984"/>
    <cellStyle name="Процентный 14 2 3" xfId="5985"/>
    <cellStyle name="Процентный 14 2 3 2" xfId="5986"/>
    <cellStyle name="Процентный 14 2 3 3" xfId="5987"/>
    <cellStyle name="Процентный 14 2 3 4" xfId="5988"/>
    <cellStyle name="Процентный 14 2 3 5" xfId="5989"/>
    <cellStyle name="Процентный 14 2 3 6" xfId="5990"/>
    <cellStyle name="Процентный 14 2 3 7" xfId="5991"/>
    <cellStyle name="Процентный 14 2 3 8" xfId="5992"/>
    <cellStyle name="Процентный 14 2 4" xfId="5993"/>
    <cellStyle name="Процентный 14 2 5" xfId="5994"/>
    <cellStyle name="Процентный 14 2 5 2" xfId="5995"/>
    <cellStyle name="Процентный 14 2 5 3" xfId="5996"/>
    <cellStyle name="Процентный 14 2 6" xfId="5997"/>
    <cellStyle name="Процентный 14 2 7" xfId="5998"/>
    <cellStyle name="Процентный 14 2 8" xfId="5999"/>
    <cellStyle name="Процентный 14 2 9" xfId="6000"/>
    <cellStyle name="Процентный 14 2 9 2" xfId="6001"/>
    <cellStyle name="Процентный 14 3" xfId="1918"/>
    <cellStyle name="Процентный 14 3 2" xfId="6003"/>
    <cellStyle name="Процентный 14 3 3" xfId="6912"/>
    <cellStyle name="Процентный 14 3 4" xfId="6002"/>
    <cellStyle name="Процентный 14 4" xfId="6004"/>
    <cellStyle name="Процентный 15" xfId="162"/>
    <cellStyle name="Процентный 15 2" xfId="1663"/>
    <cellStyle name="Процентный 15 2 2" xfId="6005"/>
    <cellStyle name="Процентный 15 3" xfId="6006"/>
    <cellStyle name="Процентный 15 4" xfId="1920"/>
    <cellStyle name="Процентный 16" xfId="1676"/>
    <cellStyle name="Процентный 16 2" xfId="6008"/>
    <cellStyle name="Процентный 16 2 2" xfId="6009"/>
    <cellStyle name="Процентный 16 3" xfId="6010"/>
    <cellStyle name="Процентный 16 4" xfId="6007"/>
    <cellStyle name="Процентный 16 5" xfId="1696"/>
    <cellStyle name="Процентный 17" xfId="1698"/>
    <cellStyle name="Процентный 17 2" xfId="6012"/>
    <cellStyle name="Процентный 17 2 2" xfId="6013"/>
    <cellStyle name="Процентный 17 3" xfId="6014"/>
    <cellStyle name="Процентный 17 4" xfId="6011"/>
    <cellStyle name="Процентный 17 5" xfId="2060"/>
    <cellStyle name="Процентный 18" xfId="2062"/>
    <cellStyle name="Процентный 18 2" xfId="6016"/>
    <cellStyle name="Процентный 18 2 2" xfId="6017"/>
    <cellStyle name="Процентный 18 2 2 2" xfId="6018"/>
    <cellStyle name="Процентный 18 2 2 3" xfId="6019"/>
    <cellStyle name="Процентный 18 2 3" xfId="6020"/>
    <cellStyle name="Процентный 18 3" xfId="6021"/>
    <cellStyle name="Процентный 18 3 2" xfId="6022"/>
    <cellStyle name="Процентный 18 4" xfId="6023"/>
    <cellStyle name="Процентный 18 4 2" xfId="6024"/>
    <cellStyle name="Процентный 18 5" xfId="6025"/>
    <cellStyle name="Процентный 18 6" xfId="6015"/>
    <cellStyle name="Процентный 19" xfId="6026"/>
    <cellStyle name="Процентный 19 2" xfId="6027"/>
    <cellStyle name="Процентный 19 2 2" xfId="6028"/>
    <cellStyle name="Процентный 19 3" xfId="6029"/>
    <cellStyle name="Процентный 2" xfId="166"/>
    <cellStyle name="Процентный 2 2" xfId="167"/>
    <cellStyle name="Процентный 2 2 2" xfId="168"/>
    <cellStyle name="Процентный 2 2 2 2" xfId="340"/>
    <cellStyle name="Процентный 2 2 2 2 2" xfId="615"/>
    <cellStyle name="Процентный 2 2 2 2 2 2" xfId="1228"/>
    <cellStyle name="Процентный 2 2 2 2 2 2 2" xfId="6030"/>
    <cellStyle name="Процентный 2 2 2 2 2 3" xfId="2552"/>
    <cellStyle name="Процентный 2 2 2 2 3" xfId="1229"/>
    <cellStyle name="Процентный 2 2 2 2 3 2" xfId="1921"/>
    <cellStyle name="Процентный 2 2 2 2 3 2 2" xfId="6031"/>
    <cellStyle name="Процентный 2 2 2 2 3 3" xfId="2845"/>
    <cellStyle name="Процентный 2 2 2 2 4" xfId="1230"/>
    <cellStyle name="Процентный 2 2 2 2 4 2" xfId="6032"/>
    <cellStyle name="Процентный 2 2 2 2 5" xfId="6033"/>
    <cellStyle name="Процентный 2 2 2 2 6" xfId="2247"/>
    <cellStyle name="Процентный 2 2 2 3" xfId="479"/>
    <cellStyle name="Процентный 2 2 2 3 2" xfId="1231"/>
    <cellStyle name="Процентный 2 2 2 3 2 2" xfId="6914"/>
    <cellStyle name="Процентный 2 2 2 3 3" xfId="2416"/>
    <cellStyle name="Процентный 2 2 2 4" xfId="1232"/>
    <cellStyle name="Процентный 2 2 2 4 2" xfId="1922"/>
    <cellStyle name="Процентный 2 2 2 4 2 2" xfId="6915"/>
    <cellStyle name="Процентный 2 2 2 4 3" xfId="2846"/>
    <cellStyle name="Процентный 2 2 2 5" xfId="1233"/>
    <cellStyle name="Процентный 2 2 2 5 2" xfId="6913"/>
    <cellStyle name="Процентный 2 2 2 6" xfId="2246"/>
    <cellStyle name="Процентный 2 2 3" xfId="169"/>
    <cellStyle name="Процентный 2 2 3 2" xfId="341"/>
    <cellStyle name="Процентный 2 2 3 2 2" xfId="616"/>
    <cellStyle name="Процентный 2 2 3 2 2 2" xfId="1234"/>
    <cellStyle name="Процентный 2 2 3 2 2 2 2" xfId="6034"/>
    <cellStyle name="Процентный 2 2 3 2 2 3" xfId="2553"/>
    <cellStyle name="Процентный 2 2 3 2 3" xfId="1235"/>
    <cellStyle name="Процентный 2 2 3 2 3 2" xfId="1923"/>
    <cellStyle name="Процентный 2 2 3 2 3 2 2" xfId="6917"/>
    <cellStyle name="Процентный 2 2 3 2 3 3" xfId="2847"/>
    <cellStyle name="Процентный 2 2 3 2 4" xfId="1236"/>
    <cellStyle name="Процентный 2 2 3 2 4 2" xfId="6916"/>
    <cellStyle name="Процентный 2 2 3 2 5" xfId="2249"/>
    <cellStyle name="Процентный 2 2 3 3" xfId="480"/>
    <cellStyle name="Процентный 2 2 3 3 2" xfId="1237"/>
    <cellStyle name="Процентный 2 2 3 3 2 2" xfId="6035"/>
    <cellStyle name="Процентный 2 2 3 3 3" xfId="2417"/>
    <cellStyle name="Процентный 2 2 3 4" xfId="1238"/>
    <cellStyle name="Процентный 2 2 3 4 2" xfId="1924"/>
    <cellStyle name="Процентный 2 2 3 4 2 2" xfId="6036"/>
    <cellStyle name="Процентный 2 2 3 4 3" xfId="2848"/>
    <cellStyle name="Процентный 2 2 3 5" xfId="1239"/>
    <cellStyle name="Процентный 2 2 3 5 2" xfId="6037"/>
    <cellStyle name="Процентный 2 2 3 6" xfId="2248"/>
    <cellStyle name="Процентный 2 3" xfId="170"/>
    <cellStyle name="Процентный 2 3 10" xfId="6038"/>
    <cellStyle name="Процентный 2 3 10 2" xfId="6039"/>
    <cellStyle name="Процентный 2 3 11" xfId="6040"/>
    <cellStyle name="Процентный 2 3 11 2" xfId="6041"/>
    <cellStyle name="Процентный 2 3 11 2 2" xfId="6042"/>
    <cellStyle name="Процентный 2 3 11 3" xfId="6043"/>
    <cellStyle name="Процентный 2 3 12" xfId="6044"/>
    <cellStyle name="Процентный 2 3 12 2" xfId="6045"/>
    <cellStyle name="Процентный 2 3 12 2 2" xfId="6046"/>
    <cellStyle name="Процентный 2 3 12 3" xfId="6047"/>
    <cellStyle name="Процентный 2 3 13" xfId="6048"/>
    <cellStyle name="Процентный 2 3 13 2" xfId="6049"/>
    <cellStyle name="Процентный 2 3 14" xfId="6050"/>
    <cellStyle name="Процентный 2 3 14 2" xfId="6051"/>
    <cellStyle name="Процентный 2 3 15" xfId="6052"/>
    <cellStyle name="Процентный 2 3 15 2" xfId="6053"/>
    <cellStyle name="Процентный 2 3 16" xfId="6054"/>
    <cellStyle name="Процентный 2 3 16 2" xfId="6055"/>
    <cellStyle name="Процентный 2 3 17" xfId="6056"/>
    <cellStyle name="Процентный 2 3 18" xfId="2250"/>
    <cellStyle name="Процентный 2 3 2" xfId="171"/>
    <cellStyle name="Процентный 2 3 2 2" xfId="342"/>
    <cellStyle name="Процентный 2 3 2 2 2" xfId="617"/>
    <cellStyle name="Процентный 2 3 2 2 2 2" xfId="1240"/>
    <cellStyle name="Процентный 2 3 2 2 2 2 2" xfId="6058"/>
    <cellStyle name="Процентный 2 3 2 2 2 2 3" xfId="6057"/>
    <cellStyle name="Процентный 2 3 2 2 2 3" xfId="6059"/>
    <cellStyle name="Процентный 2 3 2 2 2 4" xfId="2554"/>
    <cellStyle name="Процентный 2 3 2 2 3" xfId="1241"/>
    <cellStyle name="Процентный 2 3 2 2 3 2" xfId="1925"/>
    <cellStyle name="Процентный 2 3 2 2 3 2 2" xfId="6060"/>
    <cellStyle name="Процентный 2 3 2 2 3 3" xfId="2849"/>
    <cellStyle name="Процентный 2 3 2 2 4" xfId="1242"/>
    <cellStyle name="Процентный 2 3 2 2 4 2" xfId="6062"/>
    <cellStyle name="Процентный 2 3 2 2 4 2 2" xfId="6063"/>
    <cellStyle name="Процентный 2 3 2 2 4 3" xfId="6064"/>
    <cellStyle name="Процентный 2 3 2 2 4 4" xfId="6061"/>
    <cellStyle name="Процентный 2 3 2 2 5" xfId="6065"/>
    <cellStyle name="Процентный 2 3 2 2 5 2" xfId="6066"/>
    <cellStyle name="Процентный 2 3 2 2 5 3" xfId="6067"/>
    <cellStyle name="Процентный 2 3 2 2 6" xfId="6068"/>
    <cellStyle name="Процентный 2 3 2 2 7" xfId="2252"/>
    <cellStyle name="Процентный 2 3 2 3" xfId="482"/>
    <cellStyle name="Процентный 2 3 2 3 2" xfId="1243"/>
    <cellStyle name="Процентный 2 3 2 3 2 2" xfId="6070"/>
    <cellStyle name="Процентный 2 3 2 3 2 2 2" xfId="6071"/>
    <cellStyle name="Процентный 2 3 2 3 2 2 2 2" xfId="6072"/>
    <cellStyle name="Процентный 2 3 2 3 2 2 3" xfId="6073"/>
    <cellStyle name="Процентный 2 3 2 3 2 3" xfId="6074"/>
    <cellStyle name="Процентный 2 3 2 3 2 4" xfId="6069"/>
    <cellStyle name="Процентный 2 3 2 3 3" xfId="6075"/>
    <cellStyle name="Процентный 2 3 2 3 4" xfId="2419"/>
    <cellStyle name="Процентный 2 3 2 4" xfId="1244"/>
    <cellStyle name="Процентный 2 3 2 4 2" xfId="1926"/>
    <cellStyle name="Процентный 2 3 2 4 2 2" xfId="6919"/>
    <cellStyle name="Процентный 2 3 2 4 3" xfId="2850"/>
    <cellStyle name="Процентный 2 3 2 5" xfId="1245"/>
    <cellStyle name="Процентный 2 3 2 5 2" xfId="6918"/>
    <cellStyle name="Процентный 2 3 2 6" xfId="2251"/>
    <cellStyle name="Процентный 2 3 3" xfId="343"/>
    <cellStyle name="Процентный 2 3 3 2" xfId="618"/>
    <cellStyle name="Процентный 2 3 3 2 2" xfId="1246"/>
    <cellStyle name="Процентный 2 3 3 2 2 2" xfId="6076"/>
    <cellStyle name="Процентный 2 3 3 2 3" xfId="2555"/>
    <cellStyle name="Процентный 2 3 3 3" xfId="1247"/>
    <cellStyle name="Процентный 2 3 3 3 2" xfId="1927"/>
    <cellStyle name="Процентный 2 3 3 3 2 2" xfId="6077"/>
    <cellStyle name="Процентный 2 3 3 3 3" xfId="2851"/>
    <cellStyle name="Процентный 2 3 3 4" xfId="1248"/>
    <cellStyle name="Процентный 2 3 3 4 2" xfId="6079"/>
    <cellStyle name="Процентный 2 3 3 4 3" xfId="6078"/>
    <cellStyle name="Процентный 2 3 3 5" xfId="6080"/>
    <cellStyle name="Процентный 2 3 3 5 2" xfId="6081"/>
    <cellStyle name="Процентный 2 3 3 6" xfId="6082"/>
    <cellStyle name="Процентный 2 3 3 7" xfId="2253"/>
    <cellStyle name="Процентный 2 3 4" xfId="481"/>
    <cellStyle name="Процентный 2 3 4 2" xfId="1249"/>
    <cellStyle name="Процентный 2 3 4 2 2" xfId="6084"/>
    <cellStyle name="Процентный 2 3 4 2 2 2" xfId="6085"/>
    <cellStyle name="Процентный 2 3 4 2 2 2 2" xfId="6086"/>
    <cellStyle name="Процентный 2 3 4 2 2 2 2 2" xfId="6087"/>
    <cellStyle name="Процентный 2 3 4 2 2 2 3" xfId="6088"/>
    <cellStyle name="Процентный 2 3 4 2 2 2 4" xfId="6089"/>
    <cellStyle name="Процентный 2 3 4 2 2 2 5" xfId="6090"/>
    <cellStyle name="Процентный 2 3 4 2 2 2 6" xfId="6091"/>
    <cellStyle name="Процентный 2 3 4 2 2 2 7" xfId="6092"/>
    <cellStyle name="Процентный 2 3 4 2 2 2 8" xfId="6093"/>
    <cellStyle name="Процентный 2 3 4 2 2 2 8 2" xfId="6094"/>
    <cellStyle name="Процентный 2 3 4 2 2 2 9" xfId="6095"/>
    <cellStyle name="Процентный 2 3 4 2 2 3" xfId="6096"/>
    <cellStyle name="Процентный 2 3 4 2 2 3 2" xfId="6097"/>
    <cellStyle name="Процентный 2 3 4 2 2 3 3" xfId="6098"/>
    <cellStyle name="Процентный 2 3 4 2 2 3 4" xfId="6099"/>
    <cellStyle name="Процентный 2 3 4 2 2 3 5" xfId="6100"/>
    <cellStyle name="Процентный 2 3 4 2 2 3 6" xfId="6101"/>
    <cellStyle name="Процентный 2 3 4 2 2 3 7" xfId="6102"/>
    <cellStyle name="Процентный 2 3 4 2 2 4" xfId="6103"/>
    <cellStyle name="Процентный 2 3 4 2 2 5" xfId="6104"/>
    <cellStyle name="Процентный 2 3 4 2 2 6" xfId="6105"/>
    <cellStyle name="Процентный 2 3 4 2 3" xfId="6106"/>
    <cellStyle name="Процентный 2 3 4 2 4" xfId="6083"/>
    <cellStyle name="Процентный 2 3 4 3" xfId="6107"/>
    <cellStyle name="Процентный 2 3 4 3 2" xfId="6108"/>
    <cellStyle name="Процентный 2 3 4 4" xfId="6109"/>
    <cellStyle name="Процентный 2 3 4 4 2" xfId="6110"/>
    <cellStyle name="Процентный 2 3 4 4 3" xfId="6111"/>
    <cellStyle name="Процентный 2 3 4 5" xfId="6112"/>
    <cellStyle name="Процентный 2 3 4 5 2" xfId="6113"/>
    <cellStyle name="Процентный 2 3 4 6" xfId="6114"/>
    <cellStyle name="Процентный 2 3 4 7" xfId="2418"/>
    <cellStyle name="Процентный 2 3 5" xfId="1250"/>
    <cellStyle name="Процентный 2 3 5 2" xfId="1928"/>
    <cellStyle name="Процентный 2 3 5 2 2" xfId="6116"/>
    <cellStyle name="Процентный 2 3 5 2 3" xfId="6115"/>
    <cellStyle name="Процентный 2 3 5 3" xfId="6117"/>
    <cellStyle name="Процентный 2 3 5 3 2" xfId="6118"/>
    <cellStyle name="Процентный 2 3 5 3 2 2" xfId="6119"/>
    <cellStyle name="Процентный 2 3 5 3 2 2 2" xfId="6120"/>
    <cellStyle name="Процентный 2 3 5 3 2 3" xfId="6121"/>
    <cellStyle name="Процентный 2 3 5 3 2 4" xfId="6122"/>
    <cellStyle name="Процентный 2 3 5 3 2 5" xfId="6123"/>
    <cellStyle name="Процентный 2 3 5 3 2 6" xfId="6124"/>
    <cellStyle name="Процентный 2 3 5 3 2 7" xfId="6125"/>
    <cellStyle name="Процентный 2 3 5 3 2 8" xfId="6126"/>
    <cellStyle name="Процентный 2 3 5 3 2 8 2" xfId="6127"/>
    <cellStyle name="Процентный 2 3 5 3 2 9" xfId="6128"/>
    <cellStyle name="Процентный 2 3 5 3 3" xfId="6129"/>
    <cellStyle name="Процентный 2 3 5 3 3 2" xfId="6130"/>
    <cellStyle name="Процентный 2 3 5 3 3 3" xfId="6131"/>
    <cellStyle name="Процентный 2 3 5 3 3 4" xfId="6132"/>
    <cellStyle name="Процентный 2 3 5 3 3 5" xfId="6133"/>
    <cellStyle name="Процентный 2 3 5 3 3 6" xfId="6134"/>
    <cellStyle name="Процентный 2 3 5 3 3 7" xfId="6135"/>
    <cellStyle name="Процентный 2 3 5 3 4" xfId="6136"/>
    <cellStyle name="Процентный 2 3 5 4" xfId="6137"/>
    <cellStyle name="Процентный 2 3 5 5" xfId="2852"/>
    <cellStyle name="Процентный 2 3 6" xfId="1251"/>
    <cellStyle name="Процентный 2 3 6 2" xfId="6139"/>
    <cellStyle name="Процентный 2 3 6 2 2" xfId="6140"/>
    <cellStyle name="Процентный 2 3 6 2 3" xfId="6141"/>
    <cellStyle name="Процентный 2 3 6 3" xfId="6142"/>
    <cellStyle name="Процентный 2 3 6 3 2" xfId="6143"/>
    <cellStyle name="Процентный 2 3 6 3 3" xfId="6144"/>
    <cellStyle name="Процентный 2 3 6 4" xfId="6145"/>
    <cellStyle name="Процентный 2 3 6 5" xfId="6138"/>
    <cellStyle name="Процентный 2 3 7" xfId="6146"/>
    <cellStyle name="Процентный 2 3 7 2" xfId="6147"/>
    <cellStyle name="Процентный 2 3 8" xfId="6148"/>
    <cellStyle name="Процентный 2 3 8 2" xfId="6149"/>
    <cellStyle name="Процентный 2 3 9" xfId="6150"/>
    <cellStyle name="Процентный 2 3 9 2" xfId="6151"/>
    <cellStyle name="Процентный 2 3 9 2 2" xfId="6152"/>
    <cellStyle name="Процентный 2 3 9 3" xfId="6153"/>
    <cellStyle name="Процентный 2 3 9 4" xfId="6154"/>
    <cellStyle name="Процентный 2 3 9 5" xfId="6155"/>
    <cellStyle name="Процентный 2 4" xfId="172"/>
    <cellStyle name="Процентный 2 4 2" xfId="1930"/>
    <cellStyle name="Процентный 2 4 2 2" xfId="6156"/>
    <cellStyle name="Процентный 2 4 2 2 2" xfId="6157"/>
    <cellStyle name="Процентный 2 4 2 3" xfId="6158"/>
    <cellStyle name="Процентный 2 4 3" xfId="1929"/>
    <cellStyle name="Процентный 2 4 3 2" xfId="6160"/>
    <cellStyle name="Процентный 2 4 3 2 2" xfId="6161"/>
    <cellStyle name="Процентный 2 4 3 3" xfId="6162"/>
    <cellStyle name="Процентный 2 4 3 4" xfId="6920"/>
    <cellStyle name="Процентный 2 4 3 5" xfId="6159"/>
    <cellStyle name="Процентный 2 5" xfId="6163"/>
    <cellStyle name="Процентный 2 5 2" xfId="6164"/>
    <cellStyle name="Процентный 2 5 2 2" xfId="6165"/>
    <cellStyle name="Процентный 2 5 3" xfId="6166"/>
    <cellStyle name="Процентный 2 5 3 2" xfId="6167"/>
    <cellStyle name="Процентный 2 5 3 3" xfId="6168"/>
    <cellStyle name="Процентный 2 5 4" xfId="6169"/>
    <cellStyle name="Процентный 2 5 5" xfId="6540"/>
    <cellStyle name="Процентный 2 6" xfId="6170"/>
    <cellStyle name="Процентный 20" xfId="6171"/>
    <cellStyle name="Процентный 20 2" xfId="6172"/>
    <cellStyle name="Процентный 20 2 2" xfId="6173"/>
    <cellStyle name="Процентный 20 3" xfId="6174"/>
    <cellStyle name="Процентный 20 3 2" xfId="6175"/>
    <cellStyle name="Процентный 20 3 2 2" xfId="6176"/>
    <cellStyle name="Процентный 20 3 3" xfId="6177"/>
    <cellStyle name="Процентный 20 4" xfId="6178"/>
    <cellStyle name="Процентный 21" xfId="6179"/>
    <cellStyle name="Процентный 21 2" xfId="6180"/>
    <cellStyle name="Процентный 22" xfId="6181"/>
    <cellStyle name="Процентный 22 2" xfId="6182"/>
    <cellStyle name="Процентный 22 2 2" xfId="6183"/>
    <cellStyle name="Процентный 22 3" xfId="6184"/>
    <cellStyle name="Процентный 22 4" xfId="6185"/>
    <cellStyle name="Процентный 23" xfId="6186"/>
    <cellStyle name="Процентный 23 2" xfId="6187"/>
    <cellStyle name="Процентный 23 2 2" xfId="6188"/>
    <cellStyle name="Процентный 23 3" xfId="6189"/>
    <cellStyle name="Процентный 24" xfId="6190"/>
    <cellStyle name="Процентный 24 2" xfId="6191"/>
    <cellStyle name="Процентный 25" xfId="6192"/>
    <cellStyle name="Процентный 25 2" xfId="6193"/>
    <cellStyle name="Процентный 26" xfId="6194"/>
    <cellStyle name="Процентный 26 2" xfId="6195"/>
    <cellStyle name="Процентный 27" xfId="6196"/>
    <cellStyle name="Процентный 27 2" xfId="6197"/>
    <cellStyle name="Процентный 28" xfId="2653"/>
    <cellStyle name="Процентный 28 2" xfId="6198"/>
    <cellStyle name="Процентный 28 2 2" xfId="6199"/>
    <cellStyle name="Процентный 28 2 3" xfId="6200"/>
    <cellStyle name="Процентный 28 2 4" xfId="6201"/>
    <cellStyle name="Процентный 28 2 5" xfId="6202"/>
    <cellStyle name="Процентный 28 2 6" xfId="6203"/>
    <cellStyle name="Процентный 28 3" xfId="6204"/>
    <cellStyle name="Процентный 28 3 2" xfId="6205"/>
    <cellStyle name="Процентный 28 4" xfId="6206"/>
    <cellStyle name="Процентный 28 4 2" xfId="6207"/>
    <cellStyle name="Процентный 28 4 2 2" xfId="6208"/>
    <cellStyle name="Процентный 28 4 2 2 2" xfId="6209"/>
    <cellStyle name="Процентный 28 4 2 3" xfId="6210"/>
    <cellStyle name="Процентный 28 4 3" xfId="6211"/>
    <cellStyle name="Процентный 28 4 3 2" xfId="6212"/>
    <cellStyle name="Процентный 28 4 4" xfId="6213"/>
    <cellStyle name="Процентный 28 4 4 2" xfId="6214"/>
    <cellStyle name="Процентный 28 4 5" xfId="6215"/>
    <cellStyle name="Процентный 28 5" xfId="6216"/>
    <cellStyle name="Процентный 28 5 2" xfId="6217"/>
    <cellStyle name="Процентный 28 6" xfId="6218"/>
    <cellStyle name="Процентный 29" xfId="6219"/>
    <cellStyle name="Процентный 29 2" xfId="6220"/>
    <cellStyle name="Процентный 29 2 2" xfId="6221"/>
    <cellStyle name="Процентный 29 3" xfId="6222"/>
    <cellStyle name="Процентный 3" xfId="173"/>
    <cellStyle name="Процентный 3 10" xfId="1252"/>
    <cellStyle name="Процентный 3 10 2" xfId="1253"/>
    <cellStyle name="Процентный 3 10 2 2" xfId="6922"/>
    <cellStyle name="Процентный 3 10 3" xfId="2853"/>
    <cellStyle name="Процентный 3 11" xfId="1254"/>
    <cellStyle name="Процентный 3 12" xfId="1255"/>
    <cellStyle name="Процентный 3 12 2" xfId="6921"/>
    <cellStyle name="Процентный 3 13" xfId="2254"/>
    <cellStyle name="Процентный 3 2" xfId="174"/>
    <cellStyle name="Процентный 3 2 2" xfId="175"/>
    <cellStyle name="Процентный 3 2 3" xfId="483"/>
    <cellStyle name="Процентный 3 2 3 2" xfId="1931"/>
    <cellStyle name="Процентный 3 2 3 2 2" xfId="6923"/>
    <cellStyle name="Процентный 3 2 3 3" xfId="2630"/>
    <cellStyle name="Процентный 3 2 4" xfId="1932"/>
    <cellStyle name="Процентный 3 2 4 2" xfId="2614"/>
    <cellStyle name="Процентный 3 3" xfId="176"/>
    <cellStyle name="Процентный 3 3 2" xfId="484"/>
    <cellStyle name="Процентный 3 3 2 2" xfId="1603"/>
    <cellStyle name="Процентный 3 3 2 3" xfId="1933"/>
    <cellStyle name="Процентный 3 3 2 3 2" xfId="6924"/>
    <cellStyle name="Процентный 3 3 2 4" xfId="2631"/>
    <cellStyle name="Процентный 3 3 3" xfId="1256"/>
    <cellStyle name="Процентный 3 3 3 2" xfId="1934"/>
    <cellStyle name="Процентный 3 3 3 2 2" xfId="6925"/>
    <cellStyle name="Процентный 3 3 3 3" xfId="2615"/>
    <cellStyle name="Процентный 3 3 4" xfId="1599"/>
    <cellStyle name="Процентный 3 4" xfId="177"/>
    <cellStyle name="Процентный 3 5" xfId="178"/>
    <cellStyle name="Процентный 3 5 2" xfId="1257"/>
    <cellStyle name="Процентный 3 5 2 2" xfId="1936"/>
    <cellStyle name="Процентный 3 5 2 3" xfId="1935"/>
    <cellStyle name="Процентный 3 5 3" xfId="1258"/>
    <cellStyle name="Процентный 3 6" xfId="179"/>
    <cellStyle name="Процентный 3 6 2" xfId="1259"/>
    <cellStyle name="Процентный 3 6 2 2" xfId="1260"/>
    <cellStyle name="Процентный 3 6 2 2 2" xfId="6926"/>
    <cellStyle name="Процентный 3 6 2 3" xfId="2556"/>
    <cellStyle name="Процентный 3 6 3" xfId="1261"/>
    <cellStyle name="Процентный 3 6 4" xfId="1262"/>
    <cellStyle name="Процентный 3 6 4 2" xfId="6223"/>
    <cellStyle name="Процентный 3 6 5" xfId="2255"/>
    <cellStyle name="Процентный 3 7" xfId="180"/>
    <cellStyle name="Процентный 3 8" xfId="181"/>
    <cellStyle name="Процентный 3 9" xfId="182"/>
    <cellStyle name="Процентный 30" xfId="6224"/>
    <cellStyle name="Процентный 30 2" xfId="6225"/>
    <cellStyle name="Процентный 31" xfId="6226"/>
    <cellStyle name="Процентный 31 2" xfId="6227"/>
    <cellStyle name="Процентный 32" xfId="6228"/>
    <cellStyle name="Процентный 32 2" xfId="6229"/>
    <cellStyle name="Процентный 33" xfId="6230"/>
    <cellStyle name="Процентный 34" xfId="6231"/>
    <cellStyle name="Процентный 34 2" xfId="6232"/>
    <cellStyle name="Процентный 35" xfId="6233"/>
    <cellStyle name="Процентный 35 2" xfId="6234"/>
    <cellStyle name="Процентный 35 2 2" xfId="6235"/>
    <cellStyle name="Процентный 35 2 3" xfId="6236"/>
    <cellStyle name="Процентный 35 2 4" xfId="6237"/>
    <cellStyle name="Процентный 35 3" xfId="6238"/>
    <cellStyle name="Процентный 35 4" xfId="6239"/>
    <cellStyle name="Процентный 36" xfId="6240"/>
    <cellStyle name="Процентный 37" xfId="6241"/>
    <cellStyle name="Процентный 38" xfId="6538"/>
    <cellStyle name="Процентный 4" xfId="183"/>
    <cellStyle name="Процентный 4 10" xfId="184"/>
    <cellStyle name="Процентный 4 10 2" xfId="1263"/>
    <cellStyle name="Процентный 4 10 2 2" xfId="1264"/>
    <cellStyle name="Процентный 4 10 2 2 2" xfId="6929"/>
    <cellStyle name="Процентный 4 10 2 3" xfId="2557"/>
    <cellStyle name="Процентный 4 10 3" xfId="1265"/>
    <cellStyle name="Процентный 4 10 4" xfId="1266"/>
    <cellStyle name="Процентный 4 10 4 2" xfId="6928"/>
    <cellStyle name="Процентный 4 10 5" xfId="2257"/>
    <cellStyle name="Процентный 4 11" xfId="269"/>
    <cellStyle name="Процентный 4 11 2" xfId="547"/>
    <cellStyle name="Процентный 4 11 2 2" xfId="1267"/>
    <cellStyle name="Процентный 4 11 2 2 2" xfId="6931"/>
    <cellStyle name="Процентный 4 11 2 3" xfId="2558"/>
    <cellStyle name="Процентный 4 11 3" xfId="1268"/>
    <cellStyle name="Процентный 4 11 3 2" xfId="1937"/>
    <cellStyle name="Процентный 4 11 3 2 2" xfId="6932"/>
    <cellStyle name="Процентный 4 11 3 3" xfId="2854"/>
    <cellStyle name="Процентный 4 11 4" xfId="1269"/>
    <cellStyle name="Процентный 4 11 4 2" xfId="6930"/>
    <cellStyle name="Процентный 4 11 5" xfId="2258"/>
    <cellStyle name="Процентный 4 12" xfId="1270"/>
    <cellStyle name="Процентный 4 12 2" xfId="1271"/>
    <cellStyle name="Процентный 4 12 2 2" xfId="2855"/>
    <cellStyle name="Процентный 4 12 3" xfId="1938"/>
    <cellStyle name="Процентный 4 13" xfId="1272"/>
    <cellStyle name="Процентный 4 14" xfId="1273"/>
    <cellStyle name="Процентный 4 14 2" xfId="6927"/>
    <cellStyle name="Процентный 4 15" xfId="2256"/>
    <cellStyle name="Процентный 4 2" xfId="185"/>
    <cellStyle name="Процентный 4 2 2" xfId="186"/>
    <cellStyle name="Процентный 4 2 2 10" xfId="187"/>
    <cellStyle name="Процентный 4 2 2 10 2" xfId="487"/>
    <cellStyle name="Процентный 4 2 2 10 2 2" xfId="2633"/>
    <cellStyle name="Процентный 4 2 2 10 3" xfId="1939"/>
    <cellStyle name="Процентный 4 2 2 10 3 2" xfId="6935"/>
    <cellStyle name="Процентный 4 2 2 10 4" xfId="2616"/>
    <cellStyle name="Процентный 4 2 2 11" xfId="486"/>
    <cellStyle name="Процентный 4 2 2 11 2" xfId="1274"/>
    <cellStyle name="Процентный 4 2 2 11 2 2" xfId="6936"/>
    <cellStyle name="Процентный 4 2 2 11 3" xfId="2632"/>
    <cellStyle name="Процентный 4 2 2 12" xfId="1275"/>
    <cellStyle name="Процентный 4 2 2 12 2" xfId="1940"/>
    <cellStyle name="Процентный 4 2 2 12 2 2" xfId="6937"/>
    <cellStyle name="Процентный 4 2 2 12 3" xfId="2856"/>
    <cellStyle name="Процентный 4 2 2 13" xfId="1276"/>
    <cellStyle name="Процентный 4 2 2 13 2" xfId="6934"/>
    <cellStyle name="Процентный 4 2 2 14" xfId="2260"/>
    <cellStyle name="Процентный 4 2 2 2" xfId="188"/>
    <cellStyle name="Процентный 4 2 2 2 2" xfId="189"/>
    <cellStyle name="Процентный 4 2 2 2 2 2" xfId="190"/>
    <cellStyle name="Процентный 4 2 2 2 2 2 2" xfId="191"/>
    <cellStyle name="Процентный 4 2 2 2 2 2 2 2" xfId="491"/>
    <cellStyle name="Процентный 4 2 2 2 2 2 2 2 2" xfId="1941"/>
    <cellStyle name="Процентный 4 2 2 2 2 2 2 2 2 2" xfId="6942"/>
    <cellStyle name="Процентный 4 2 2 2 2 2 2 2 3" xfId="2636"/>
    <cellStyle name="Процентный 4 2 2 2 2 2 2 3" xfId="1277"/>
    <cellStyle name="Процентный 4 2 2 2 2 2 2 3 2" xfId="6941"/>
    <cellStyle name="Процентный 4 2 2 2 2 2 2 4" xfId="2561"/>
    <cellStyle name="Процентный 4 2 2 2 2 2 3" xfId="260"/>
    <cellStyle name="Процентный 4 2 2 2 2 2 3 2" xfId="540"/>
    <cellStyle name="Процентный 4 2 2 2 2 2 3 2 2" xfId="1942"/>
    <cellStyle name="Процентный 4 2 2 2 2 2 3 2 2 2" xfId="6944"/>
    <cellStyle name="Процентный 4 2 2 2 2 2 3 2 3" xfId="2646"/>
    <cellStyle name="Процентный 4 2 2 2 2 2 3 3" xfId="1644"/>
    <cellStyle name="Процентный 4 2 2 2 2 2 3 3 2" xfId="6943"/>
    <cellStyle name="Процентный 4 2 2 2 2 2 3 4" xfId="2622"/>
    <cellStyle name="Процентный 4 2 2 2 2 2 4" xfId="490"/>
    <cellStyle name="Процентный 4 2 2 2 2 2 4 2" xfId="1943"/>
    <cellStyle name="Процентный 4 2 2 2 2 2 4 2 2" xfId="6945"/>
    <cellStyle name="Процентный 4 2 2 2 2 2 4 3" xfId="2635"/>
    <cellStyle name="Процентный 4 2 2 2 2 2 5" xfId="1278"/>
    <cellStyle name="Процентный 4 2 2 2 2 2 5 2" xfId="6940"/>
    <cellStyle name="Процентный 4 2 2 2 2 2 6" xfId="2263"/>
    <cellStyle name="Процентный 4 2 2 2 2 3" xfId="344"/>
    <cellStyle name="Процентный 4 2 2 2 2 3 2" xfId="619"/>
    <cellStyle name="Процентный 4 2 2 2 2 3 2 2" xfId="2650"/>
    <cellStyle name="Процентный 4 2 2 2 2 3 3" xfId="1944"/>
    <cellStyle name="Процентный 4 2 2 2 2 3 3 2" xfId="6946"/>
    <cellStyle name="Процентный 4 2 2 2 2 3 4" xfId="2560"/>
    <cellStyle name="Процентный 4 2 2 2 2 4" xfId="489"/>
    <cellStyle name="Процентный 4 2 2 2 2 4 2" xfId="1945"/>
    <cellStyle name="Процентный 4 2 2 2 2 4 2 2" xfId="6947"/>
    <cellStyle name="Процентный 4 2 2 2 2 4 3" xfId="2634"/>
    <cellStyle name="Процентный 4 2 2 2 2 5" xfId="1279"/>
    <cellStyle name="Процентный 4 2 2 2 2 5 2" xfId="6939"/>
    <cellStyle name="Процентный 4 2 2 2 2 6" xfId="2262"/>
    <cellStyle name="Процентный 4 2 2 2 3" xfId="488"/>
    <cellStyle name="Процентный 4 2 2 2 3 2" xfId="1280"/>
    <cellStyle name="Процентный 4 2 2 2 3 2 2" xfId="1281"/>
    <cellStyle name="Процентный 4 2 2 2 3 2 2 2" xfId="1282"/>
    <cellStyle name="Процентный 4 2 2 2 3 2 2 2 2" xfId="1283"/>
    <cellStyle name="Процентный 4 2 2 2 3 2 2 2 2 2" xfId="1948"/>
    <cellStyle name="Процентный 4 2 2 2 3 2 2 2 2 2 2" xfId="6952"/>
    <cellStyle name="Процентный 4 2 2 2 3 2 2 2 2 3" xfId="2859"/>
    <cellStyle name="Процентный 4 2 2 2 3 2 2 2 3" xfId="1947"/>
    <cellStyle name="Процентный 4 2 2 2 3 2 2 2 3 2" xfId="6951"/>
    <cellStyle name="Процентный 4 2 2 2 3 2 2 2 4" xfId="2858"/>
    <cellStyle name="Процентный 4 2 2 2 3 2 2 3" xfId="1284"/>
    <cellStyle name="Процентный 4 2 2 2 3 2 2 3 2" xfId="1285"/>
    <cellStyle name="Процентный 4 2 2 2 3 2 2 3 2 2" xfId="1949"/>
    <cellStyle name="Процентный 4 2 2 2 3 2 2 3 2 2 2" xfId="6954"/>
    <cellStyle name="Процентный 4 2 2 2 3 2 2 3 2 3" xfId="2860"/>
    <cellStyle name="Процентный 4 2 2 2 3 2 2 3 3" xfId="1608"/>
    <cellStyle name="Процентный 4 2 2 2 3 2 2 3 3 2" xfId="6953"/>
    <cellStyle name="Процентный 4 2 2 2 3 2 2 3 4" xfId="1645"/>
    <cellStyle name="Процентный 4 2 2 2 3 2 2 4" xfId="1286"/>
    <cellStyle name="Процентный 4 2 2 2 3 2 2 4 2" xfId="1950"/>
    <cellStyle name="Процентный 4 2 2 2 3 2 2 4 2 2" xfId="6955"/>
    <cellStyle name="Процентный 4 2 2 2 3 2 2 4 3" xfId="2861"/>
    <cellStyle name="Процентный 4 2 2 2 3 2 2 5" xfId="1946"/>
    <cellStyle name="Процентный 4 2 2 2 3 2 2 5 2" xfId="6950"/>
    <cellStyle name="Процентный 4 2 2 2 3 2 2 6" xfId="2857"/>
    <cellStyle name="Процентный 4 2 2 2 3 2 3" xfId="1287"/>
    <cellStyle name="Процентный 4 2 2 2 3 2 3 2" xfId="1951"/>
    <cellStyle name="Процентный 4 2 2 2 3 2 3 2 2" xfId="6956"/>
    <cellStyle name="Процентный 4 2 2 2 3 2 3 3" xfId="2862"/>
    <cellStyle name="Процентный 4 2 2 2 3 2 4" xfId="1288"/>
    <cellStyle name="Процентный 4 2 2 2 3 2 4 2" xfId="6949"/>
    <cellStyle name="Процентный 4 2 2 2 3 2 5" xfId="2265"/>
    <cellStyle name="Процентный 4 2 2 2 3 3" xfId="1289"/>
    <cellStyle name="Процентный 4 2 2 2 3 3 2" xfId="1952"/>
    <cellStyle name="Процентный 4 2 2 2 3 3 2 2" xfId="6957"/>
    <cellStyle name="Процентный 4 2 2 2 3 3 3" xfId="2863"/>
    <cellStyle name="Процентный 4 2 2 2 3 4" xfId="1290"/>
    <cellStyle name="Процентный 4 2 2 2 3 4 2" xfId="6948"/>
    <cellStyle name="Процентный 4 2 2 2 3 5" xfId="2264"/>
    <cellStyle name="Процентный 4 2 2 2 4" xfId="1291"/>
    <cellStyle name="Процентный 4 2 2 2 4 2" xfId="1292"/>
    <cellStyle name="Процентный 4 2 2 2 4 2 2" xfId="6958"/>
    <cellStyle name="Процентный 4 2 2 2 4 3" xfId="2559"/>
    <cellStyle name="Процентный 4 2 2 2 5" xfId="1293"/>
    <cellStyle name="Процентный 4 2 2 2 5 2" xfId="1953"/>
    <cellStyle name="Процентный 4 2 2 2 5 2 2" xfId="6959"/>
    <cellStyle name="Процентный 4 2 2 2 5 3" xfId="2864"/>
    <cellStyle name="Процентный 4 2 2 2 6" xfId="1294"/>
    <cellStyle name="Процентный 4 2 2 2 6 2" xfId="6938"/>
    <cellStyle name="Процентный 4 2 2 2 7" xfId="2261"/>
    <cellStyle name="Процентный 4 2 2 3" xfId="192"/>
    <cellStyle name="Процентный 4 2 2 3 2" xfId="492"/>
    <cellStyle name="Процентный 4 2 2 3 2 2" xfId="1295"/>
    <cellStyle name="Процентный 4 2 2 3 2 2 2" xfId="6961"/>
    <cellStyle name="Процентный 4 2 2 3 2 3" xfId="2562"/>
    <cellStyle name="Процентный 4 2 2 3 3" xfId="1296"/>
    <cellStyle name="Процентный 4 2 2 3 3 2" xfId="1954"/>
    <cellStyle name="Процентный 4 2 2 3 3 2 2" xfId="6962"/>
    <cellStyle name="Процентный 4 2 2 3 3 3" xfId="2865"/>
    <cellStyle name="Процентный 4 2 2 3 4" xfId="1297"/>
    <cellStyle name="Процентный 4 2 2 3 4 2" xfId="6960"/>
    <cellStyle name="Процентный 4 2 2 3 5" xfId="2266"/>
    <cellStyle name="Процентный 4 2 2 4" xfId="193"/>
    <cellStyle name="Процентный 4 2 2 4 2" xfId="493"/>
    <cellStyle name="Процентный 4 2 2 4 2 2" xfId="1298"/>
    <cellStyle name="Процентный 4 2 2 4 2 2 2" xfId="6964"/>
    <cellStyle name="Процентный 4 2 2 4 2 3" xfId="2563"/>
    <cellStyle name="Процентный 4 2 2 4 3" xfId="1299"/>
    <cellStyle name="Процентный 4 2 2 4 3 2" xfId="1955"/>
    <cellStyle name="Процентный 4 2 2 4 3 2 2" xfId="6965"/>
    <cellStyle name="Процентный 4 2 2 4 3 3" xfId="2866"/>
    <cellStyle name="Процентный 4 2 2 4 4" xfId="1300"/>
    <cellStyle name="Процентный 4 2 2 4 4 2" xfId="6963"/>
    <cellStyle name="Процентный 4 2 2 4 5" xfId="2267"/>
    <cellStyle name="Процентный 4 2 2 5" xfId="194"/>
    <cellStyle name="Процентный 4 2 2 5 2" xfId="345"/>
    <cellStyle name="Процентный 4 2 2 5 2 2" xfId="620"/>
    <cellStyle name="Процентный 4 2 2 5 2 2 2" xfId="1301"/>
    <cellStyle name="Процентный 4 2 2 5 2 2 2 2" xfId="6968"/>
    <cellStyle name="Процентный 4 2 2 5 2 2 3" xfId="2611"/>
    <cellStyle name="Процентный 4 2 2 5 2 3" xfId="1302"/>
    <cellStyle name="Процентный 4 2 2 5 2 3 2" xfId="1303"/>
    <cellStyle name="Процентный 4 2 2 5 2 3 2 2" xfId="6969"/>
    <cellStyle name="Процентный 4 2 2 5 2 3 3" xfId="2867"/>
    <cellStyle name="Процентный 4 2 2 5 2 4" xfId="1304"/>
    <cellStyle name="Процентный 4 2 2 5 2 4 2" xfId="6967"/>
    <cellStyle name="Процентный 4 2 2 5 2 5" xfId="2350"/>
    <cellStyle name="Процентный 4 2 2 5 3" xfId="494"/>
    <cellStyle name="Процентный 4 2 2 5 3 2" xfId="1305"/>
    <cellStyle name="Процентный 4 2 2 5 3 2 2" xfId="6970"/>
    <cellStyle name="Процентный 4 2 2 5 3 3" xfId="2456"/>
    <cellStyle name="Процентный 4 2 2 5 4" xfId="1306"/>
    <cellStyle name="Процентный 4 2 2 5 4 2" xfId="1307"/>
    <cellStyle name="Процентный 4 2 2 5 4 2 2" xfId="6971"/>
    <cellStyle name="Процентный 4 2 2 5 4 3" xfId="2868"/>
    <cellStyle name="Процентный 4 2 2 5 5" xfId="1308"/>
    <cellStyle name="Процентный 4 2 2 5 5 2" xfId="1957"/>
    <cellStyle name="Процентный 4 2 2 5 5 2 2" xfId="6972"/>
    <cellStyle name="Процентный 4 2 2 5 5 3" xfId="2869"/>
    <cellStyle name="Процентный 4 2 2 5 6" xfId="1309"/>
    <cellStyle name="Процентный 4 2 2 5 6 2" xfId="1958"/>
    <cellStyle name="Процентный 4 2 2 5 6 2 2" xfId="6973"/>
    <cellStyle name="Процентный 4 2 2 5 6 3" xfId="2870"/>
    <cellStyle name="Процентный 4 2 2 5 7" xfId="1956"/>
    <cellStyle name="Процентный 4 2 2 5 7 2" xfId="6966"/>
    <cellStyle name="Процентный 4 2 2 5 8" xfId="2268"/>
    <cellStyle name="Процентный 4 2 2 6" xfId="195"/>
    <cellStyle name="Процентный 4 2 2 6 2" xfId="495"/>
    <cellStyle name="Процентный 4 2 2 6 2 2" xfId="2637"/>
    <cellStyle name="Процентный 4 2 2 6 3" xfId="1959"/>
    <cellStyle name="Процентный 4 2 2 6 3 2" xfId="6974"/>
    <cellStyle name="Процентный 4 2 2 6 4" xfId="2351"/>
    <cellStyle name="Процентный 4 2 2 7" xfId="196"/>
    <cellStyle name="Процентный 4 2 2 7 2" xfId="496"/>
    <cellStyle name="Процентный 4 2 2 7 2 2" xfId="2638"/>
    <cellStyle name="Процентный 4 2 2 7 3" xfId="1960"/>
    <cellStyle name="Процентный 4 2 2 7 3 2" xfId="6975"/>
    <cellStyle name="Процентный 4 2 2 7 4" xfId="2617"/>
    <cellStyle name="Процентный 4 2 2 8" xfId="197"/>
    <cellStyle name="Процентный 4 2 2 8 2" xfId="497"/>
    <cellStyle name="Процентный 4 2 2 8 2 2" xfId="2639"/>
    <cellStyle name="Процентный 4 2 2 8 3" xfId="1961"/>
    <cellStyle name="Процентный 4 2 2 8 3 2" xfId="6976"/>
    <cellStyle name="Процентный 4 2 2 8 4" xfId="2618"/>
    <cellStyle name="Процентный 4 2 2 9" xfId="198"/>
    <cellStyle name="Процентный 4 2 2 9 2" xfId="498"/>
    <cellStyle name="Процентный 4 2 2 9 2 2" xfId="2640"/>
    <cellStyle name="Процентный 4 2 2 9 3" xfId="1962"/>
    <cellStyle name="Процентный 4 2 2 9 3 2" xfId="6977"/>
    <cellStyle name="Процентный 4 2 2 9 4" xfId="2619"/>
    <cellStyle name="Процентный 4 2 3" xfId="199"/>
    <cellStyle name="Процентный 4 2 3 2" xfId="346"/>
    <cellStyle name="Процентный 4 2 3 2 2" xfId="621"/>
    <cellStyle name="Процентный 4 2 3 2 2 2" xfId="1310"/>
    <cellStyle name="Процентный 4 2 3 2 2 2 2" xfId="1963"/>
    <cellStyle name="Процентный 4 2 3 2 2 2 2 2" xfId="6981"/>
    <cellStyle name="Процентный 4 2 3 2 2 2 3" xfId="2871"/>
    <cellStyle name="Процентный 4 2 3 2 2 3" xfId="1311"/>
    <cellStyle name="Процентный 4 2 3 2 2 3 2" xfId="6980"/>
    <cellStyle name="Процентный 4 2 3 2 2 4" xfId="2565"/>
    <cellStyle name="Процентный 4 2 3 2 3" xfId="1312"/>
    <cellStyle name="Процентный 4 2 3 2 3 2" xfId="1964"/>
    <cellStyle name="Процентный 4 2 3 2 3 2 2" xfId="6982"/>
    <cellStyle name="Процентный 4 2 3 2 3 3" xfId="2872"/>
    <cellStyle name="Процентный 4 2 3 2 4" xfId="1313"/>
    <cellStyle name="Процентный 4 2 3 2 4 2" xfId="6979"/>
    <cellStyle name="Процентный 4 2 3 2 5" xfId="2270"/>
    <cellStyle name="Процентный 4 2 3 3" xfId="499"/>
    <cellStyle name="Процентный 4 2 3 3 2" xfId="1314"/>
    <cellStyle name="Процентный 4 2 3 3 2 2" xfId="6983"/>
    <cellStyle name="Процентный 4 2 3 3 3" xfId="2564"/>
    <cellStyle name="Процентный 4 2 3 4" xfId="1315"/>
    <cellStyle name="Процентный 4 2 3 4 2" xfId="1965"/>
    <cellStyle name="Процентный 4 2 3 4 2 2" xfId="6984"/>
    <cellStyle name="Процентный 4 2 3 4 3" xfId="2873"/>
    <cellStyle name="Процентный 4 2 3 5" xfId="1316"/>
    <cellStyle name="Процентный 4 2 3 5 2" xfId="6978"/>
    <cellStyle name="Процентный 4 2 3 6" xfId="2269"/>
    <cellStyle name="Процентный 4 2 4" xfId="485"/>
    <cellStyle name="Процентный 4 2 4 2" xfId="1317"/>
    <cellStyle name="Процентный 4 2 4 2 2" xfId="2874"/>
    <cellStyle name="Процентный 4 2 4 3" xfId="1966"/>
    <cellStyle name="Процентный 4 2 5" xfId="1318"/>
    <cellStyle name="Процентный 4 2 6" xfId="1319"/>
    <cellStyle name="Процентный 4 2 7" xfId="1320"/>
    <cellStyle name="Процентный 4 2 7 2" xfId="6933"/>
    <cellStyle name="Процентный 4 2 8" xfId="2259"/>
    <cellStyle name="Процентный 4 3" xfId="200"/>
    <cellStyle name="Процентный 4 3 10" xfId="2271"/>
    <cellStyle name="Процентный 4 3 2" xfId="201"/>
    <cellStyle name="Процентный 4 3 2 2" xfId="268"/>
    <cellStyle name="Процентный 4 3 2 2 2" xfId="546"/>
    <cellStyle name="Процентный 4 3 2 2 2 2" xfId="1321"/>
    <cellStyle name="Процентный 4 3 2 2 2 2 2" xfId="6988"/>
    <cellStyle name="Процентный 4 3 2 2 2 3" xfId="2566"/>
    <cellStyle name="Процентный 4 3 2 2 3" xfId="1322"/>
    <cellStyle name="Процентный 4 3 2 2 3 2" xfId="1967"/>
    <cellStyle name="Процентный 4 3 2 2 3 2 2" xfId="6989"/>
    <cellStyle name="Процентный 4 3 2 2 3 3" xfId="2875"/>
    <cellStyle name="Процентный 4 3 2 2 4" xfId="1323"/>
    <cellStyle name="Процентный 4 3 2 2 4 2" xfId="6987"/>
    <cellStyle name="Процентный 4 3 2 2 5" xfId="2273"/>
    <cellStyle name="Процентный 4 3 2 3" xfId="501"/>
    <cellStyle name="Процентный 4 3 2 3 2" xfId="1324"/>
    <cellStyle name="Процентный 4 3 2 3 2 2" xfId="6990"/>
    <cellStyle name="Процентный 4 3 2 3 3" xfId="2449"/>
    <cellStyle name="Процентный 4 3 2 4" xfId="1325"/>
    <cellStyle name="Процентный 4 3 2 4 2" xfId="1968"/>
    <cellStyle name="Процентный 4 3 2 4 2 2" xfId="6991"/>
    <cellStyle name="Процентный 4 3 2 4 3" xfId="2876"/>
    <cellStyle name="Процентный 4 3 2 5" xfId="1326"/>
    <cellStyle name="Процентный 4 3 2 5 2" xfId="6986"/>
    <cellStyle name="Процентный 4 3 2 6" xfId="2272"/>
    <cellStyle name="Процентный 4 3 3" xfId="347"/>
    <cellStyle name="Процентный 4 3 3 2" xfId="383"/>
    <cellStyle name="Процентный 4 3 3 2 2" xfId="658"/>
    <cellStyle name="Процентный 4 3 3 2 2 2" xfId="1327"/>
    <cellStyle name="Процентный 4 3 3 2 2 2 2" xfId="6994"/>
    <cellStyle name="Процентный 4 3 3 2 2 3" xfId="2568"/>
    <cellStyle name="Процентный 4 3 3 2 3" xfId="1328"/>
    <cellStyle name="Процентный 4 3 3 2 3 2" xfId="1969"/>
    <cellStyle name="Процентный 4 3 3 2 3 2 2" xfId="6995"/>
    <cellStyle name="Процентный 4 3 3 2 3 3" xfId="2877"/>
    <cellStyle name="Процентный 4 3 3 2 4" xfId="1329"/>
    <cellStyle name="Процентный 4 3 3 2 4 2" xfId="6993"/>
    <cellStyle name="Процентный 4 3 3 2 5" xfId="2274"/>
    <cellStyle name="Процентный 4 3 3 3" xfId="622"/>
    <cellStyle name="Процентный 4 3 3 3 2" xfId="1330"/>
    <cellStyle name="Процентный 4 3 3 3 2 2" xfId="6996"/>
    <cellStyle name="Процентный 4 3 3 3 3" xfId="2567"/>
    <cellStyle name="Процентный 4 3 3 4" xfId="1331"/>
    <cellStyle name="Процентный 4 3 3 4 2" xfId="1970"/>
    <cellStyle name="Процентный 4 3 3 4 2 2" xfId="6997"/>
    <cellStyle name="Процентный 4 3 3 4 3" xfId="2878"/>
    <cellStyle name="Процентный 4 3 3 5" xfId="1332"/>
    <cellStyle name="Процентный 4 3 3 5 2" xfId="6992"/>
    <cellStyle name="Процентный 4 3 3 6" xfId="1683"/>
    <cellStyle name="Процентный 4 3 4" xfId="348"/>
    <cellStyle name="Процентный 4 3 4 2" xfId="623"/>
    <cellStyle name="Процентный 4 3 4 2 2" xfId="1333"/>
    <cellStyle name="Процентный 4 3 4 2 2 2" xfId="6999"/>
    <cellStyle name="Процентный 4 3 4 2 3" xfId="2569"/>
    <cellStyle name="Процентный 4 3 4 3" xfId="1334"/>
    <cellStyle name="Процентный 4 3 4 3 2" xfId="1971"/>
    <cellStyle name="Процентный 4 3 4 3 2 2" xfId="7000"/>
    <cellStyle name="Процентный 4 3 4 3 3" xfId="2879"/>
    <cellStyle name="Процентный 4 3 4 4" xfId="1335"/>
    <cellStyle name="Процентный 4 3 4 4 2" xfId="6998"/>
    <cellStyle name="Процентный 4 3 4 5" xfId="2275"/>
    <cellStyle name="Процентный 4 3 5" xfId="349"/>
    <cellStyle name="Процентный 4 3 5 2" xfId="624"/>
    <cellStyle name="Процентный 4 3 5 2 2" xfId="1336"/>
    <cellStyle name="Процентный 4 3 5 2 2 2" xfId="7002"/>
    <cellStyle name="Процентный 4 3 5 2 3" xfId="2570"/>
    <cellStyle name="Процентный 4 3 5 3" xfId="1337"/>
    <cellStyle name="Процентный 4 3 5 3 2" xfId="1972"/>
    <cellStyle name="Процентный 4 3 5 3 2 2" xfId="7003"/>
    <cellStyle name="Процентный 4 3 5 3 3" xfId="2880"/>
    <cellStyle name="Процентный 4 3 5 4" xfId="1338"/>
    <cellStyle name="Процентный 4 3 5 4 2" xfId="7001"/>
    <cellStyle name="Процентный 4 3 5 5" xfId="2276"/>
    <cellStyle name="Процентный 4 3 6" xfId="500"/>
    <cellStyle name="Процентный 4 3 6 2" xfId="1339"/>
    <cellStyle name="Процентный 4 3 6 2 2" xfId="2881"/>
    <cellStyle name="Процентный 4 3 6 3" xfId="1973"/>
    <cellStyle name="Процентный 4 3 7" xfId="1340"/>
    <cellStyle name="Процентный 4 3 8" xfId="1341"/>
    <cellStyle name="Процентный 4 3 9" xfId="1342"/>
    <cellStyle name="Процентный 4 3 9 2" xfId="6985"/>
    <cellStyle name="Процентный 4 4" xfId="202"/>
    <cellStyle name="Процентный 4 4 2" xfId="203"/>
    <cellStyle name="Процентный 4 4 2 2" xfId="204"/>
    <cellStyle name="Процентный 4 4 2 2 2" xfId="205"/>
    <cellStyle name="Процентный 4 4 2 2 2 2" xfId="505"/>
    <cellStyle name="Процентный 4 4 2 2 2 2 2" xfId="1343"/>
    <cellStyle name="Процентный 4 4 2 2 2 2 2 2" xfId="1344"/>
    <cellStyle name="Процентный 4 4 2 2 2 2 2 2 2" xfId="1974"/>
    <cellStyle name="Процентный 4 4 2 2 2 2 2 2 2 2" xfId="7009"/>
    <cellStyle name="Процентный 4 4 2 2 2 2 2 2 3" xfId="2882"/>
    <cellStyle name="Процентный 4 4 2 2 2 2 2 3" xfId="1345"/>
    <cellStyle name="Процентный 4 4 2 2 2 2 2 3 2" xfId="1612"/>
    <cellStyle name="Процентный 4 4 2 2 2 2 2 3 2 2" xfId="7010"/>
    <cellStyle name="Процентный 4 4 2 2 2 2 2 3 3" xfId="2883"/>
    <cellStyle name="Процентный 4 4 2 2 2 2 2 4" xfId="1346"/>
    <cellStyle name="Процентный 4 4 2 2 2 2 2 4 2" xfId="7008"/>
    <cellStyle name="Процентный 4 4 2 2 2 2 2 5" xfId="2281"/>
    <cellStyle name="Процентный 4 4 2 2 2 2 3" xfId="1347"/>
    <cellStyle name="Процентный 4 4 2 2 2 2 3 2" xfId="1975"/>
    <cellStyle name="Процентный 4 4 2 2 2 2 3 2 2" xfId="7011"/>
    <cellStyle name="Процентный 4 4 2 2 2 2 3 3" xfId="2884"/>
    <cellStyle name="Процентный 4 4 2 2 2 2 4" xfId="1348"/>
    <cellStyle name="Процентный 4 4 2 2 2 2 4 2" xfId="7007"/>
    <cellStyle name="Процентный 4 4 2 2 2 2 5" xfId="2280"/>
    <cellStyle name="Процентный 4 4 2 2 2 3" xfId="1349"/>
    <cellStyle name="Процентный 4 4 2 2 2 3 2" xfId="1350"/>
    <cellStyle name="Процентный 4 4 2 2 2 3 2 2" xfId="1351"/>
    <cellStyle name="Процентный 4 4 2 2 2 3 2 2 2" xfId="1352"/>
    <cellStyle name="Процентный 4 4 2 2 2 3 2 2 2 2" xfId="1353"/>
    <cellStyle name="Процентный 4 4 2 2 2 3 2 2 2 2 2" xfId="1978"/>
    <cellStyle name="Процентный 4 4 2 2 2 3 2 2 2 2 2 2" xfId="7016"/>
    <cellStyle name="Процентный 4 4 2 2 2 3 2 2 2 2 3" xfId="2887"/>
    <cellStyle name="Процентный 4 4 2 2 2 3 2 2 2 3" xfId="1609"/>
    <cellStyle name="Процентный 4 4 2 2 2 3 2 2 2 3 2" xfId="7015"/>
    <cellStyle name="Процентный 4 4 2 2 2 3 2 2 2 4" xfId="1613"/>
    <cellStyle name="Процентный 4 4 2 2 2 3 2 2 2 5" xfId="1646"/>
    <cellStyle name="Процентный 4 4 2 2 2 3 2 2 2 5 2" xfId="1647"/>
    <cellStyle name="Процентный 4 4 2 2 2 3 2 2 2 5 2 2" xfId="1648"/>
    <cellStyle name="Процентный 4 4 2 2 2 3 2 2 2 5 2 2 2" xfId="1649"/>
    <cellStyle name="Процентный 4 4 2 2 2 3 2 2 2 5 2 2 2 3 2 2 2 8" xfId="1693"/>
    <cellStyle name="Процентный 4 4 2 2 2 3 2 2 2 6" xfId="1650"/>
    <cellStyle name="Процентный 4 4 2 2 2 3 2 2 3" xfId="1354"/>
    <cellStyle name="Процентный 4 4 2 2 2 3 2 2 3 2" xfId="1979"/>
    <cellStyle name="Процентный 4 4 2 2 2 3 2 2 3 2 2" xfId="7017"/>
    <cellStyle name="Процентный 4 4 2 2 2 3 2 2 3 3" xfId="2888"/>
    <cellStyle name="Процентный 4 4 2 2 2 3 2 2 4" xfId="1977"/>
    <cellStyle name="Процентный 4 4 2 2 2 3 2 2 4 2" xfId="7014"/>
    <cellStyle name="Процентный 4 4 2 2 2 3 2 2 5" xfId="2886"/>
    <cellStyle name="Процентный 4 4 2 2 2 3 2 3" xfId="1355"/>
    <cellStyle name="Процентный 4 4 2 2 2 3 2 3 2" xfId="1980"/>
    <cellStyle name="Процентный 4 4 2 2 2 3 2 3 2 2" xfId="7018"/>
    <cellStyle name="Процентный 4 4 2 2 2 3 2 3 3" xfId="2889"/>
    <cellStyle name="Процентный 4 4 2 2 2 3 2 4" xfId="1976"/>
    <cellStyle name="Процентный 4 4 2 2 2 3 2 4 2" xfId="7013"/>
    <cellStyle name="Процентный 4 4 2 2 2 3 2 5" xfId="2885"/>
    <cellStyle name="Процентный 4 4 2 2 2 3 3" xfId="1356"/>
    <cellStyle name="Процентный 4 4 2 2 2 3 3 2" xfId="1981"/>
    <cellStyle name="Процентный 4 4 2 2 2 3 3 2 2" xfId="7019"/>
    <cellStyle name="Процентный 4 4 2 2 2 3 3 3" xfId="2890"/>
    <cellStyle name="Процентный 4 4 2 2 2 3 4" xfId="1357"/>
    <cellStyle name="Процентный 4 4 2 2 2 3 4 2" xfId="7012"/>
    <cellStyle name="Процентный 4 4 2 2 2 3 5" xfId="2282"/>
    <cellStyle name="Процентный 4 4 2 2 2 4" xfId="1358"/>
    <cellStyle name="Процентный 4 4 2 2 2 4 2" xfId="1359"/>
    <cellStyle name="Процентный 4 4 2 2 2 4 2 2" xfId="7020"/>
    <cellStyle name="Процентный 4 4 2 2 2 4 3" xfId="2573"/>
    <cellStyle name="Процентный 4 4 2 2 2 5" xfId="1360"/>
    <cellStyle name="Процентный 4 4 2 2 2 5 2" xfId="1982"/>
    <cellStyle name="Процентный 4 4 2 2 2 5 2 2" xfId="7021"/>
    <cellStyle name="Процентный 4 4 2 2 2 5 3" xfId="2891"/>
    <cellStyle name="Процентный 4 4 2 2 2 6" xfId="1361"/>
    <cellStyle name="Процентный 4 4 2 2 2 6 2" xfId="7006"/>
    <cellStyle name="Процентный 4 4 2 2 2 7" xfId="2279"/>
    <cellStyle name="Процентный 4 4 2 2 3" xfId="504"/>
    <cellStyle name="Процентный 4 4 2 2 3 2" xfId="1362"/>
    <cellStyle name="Процентный 4 4 2 2 3 2 2" xfId="7022"/>
    <cellStyle name="Процентный 4 4 2 2 3 3" xfId="2572"/>
    <cellStyle name="Процентный 4 4 2 2 4" xfId="1363"/>
    <cellStyle name="Процентный 4 4 2 2 4 2" xfId="1983"/>
    <cellStyle name="Процентный 4 4 2 2 4 2 2" xfId="7023"/>
    <cellStyle name="Процентный 4 4 2 2 4 3" xfId="2892"/>
    <cellStyle name="Процентный 4 4 2 2 5" xfId="1364"/>
    <cellStyle name="Процентный 4 4 2 2 5 2" xfId="7005"/>
    <cellStyle name="Процентный 4 4 2 2 6" xfId="2278"/>
    <cellStyle name="Процентный 4 4 2 3" xfId="206"/>
    <cellStyle name="Процентный 4 4 2 3 2" xfId="350"/>
    <cellStyle name="Процентный 4 4 2 3 2 2" xfId="625"/>
    <cellStyle name="Процентный 4 4 2 3 2 2 2" xfId="1365"/>
    <cellStyle name="Процентный 4 4 2 3 2 2 2 2" xfId="7026"/>
    <cellStyle name="Процентный 4 4 2 3 2 2 3" xfId="2575"/>
    <cellStyle name="Процентный 4 4 2 3 2 3" xfId="1366"/>
    <cellStyle name="Процентный 4 4 2 3 2 3 2" xfId="1984"/>
    <cellStyle name="Процентный 4 4 2 3 2 3 2 2" xfId="7027"/>
    <cellStyle name="Процентный 4 4 2 3 2 3 3" xfId="2893"/>
    <cellStyle name="Процентный 4 4 2 3 2 4" xfId="1367"/>
    <cellStyle name="Процентный 4 4 2 3 2 4 2" xfId="7025"/>
    <cellStyle name="Процентный 4 4 2 3 2 5" xfId="2284"/>
    <cellStyle name="Процентный 4 4 2 3 3" xfId="506"/>
    <cellStyle name="Процентный 4 4 2 3 3 2" xfId="1368"/>
    <cellStyle name="Процентный 4 4 2 3 3 2 2" xfId="7028"/>
    <cellStyle name="Процентный 4 4 2 3 3 3" xfId="2574"/>
    <cellStyle name="Процентный 4 4 2 3 4" xfId="1369"/>
    <cellStyle name="Процентный 4 4 2 3 4 2" xfId="1985"/>
    <cellStyle name="Процентный 4 4 2 3 4 2 2" xfId="7029"/>
    <cellStyle name="Процентный 4 4 2 3 4 3" xfId="2894"/>
    <cellStyle name="Процентный 4 4 2 3 5" xfId="1370"/>
    <cellStyle name="Процентный 4 4 2 3 5 2" xfId="7024"/>
    <cellStyle name="Процентный 4 4 2 3 6" xfId="2283"/>
    <cellStyle name="Процентный 4 4 2 4" xfId="503"/>
    <cellStyle name="Процентный 4 4 2 4 2" xfId="1371"/>
    <cellStyle name="Процентный 4 4 2 4 2 2" xfId="7030"/>
    <cellStyle name="Процентный 4 4 2 4 3" xfId="2571"/>
    <cellStyle name="Процентный 4 4 2 5" xfId="1372"/>
    <cellStyle name="Процентный 4 4 2 5 2" xfId="1986"/>
    <cellStyle name="Процентный 4 4 2 5 2 2" xfId="7031"/>
    <cellStyle name="Процентный 4 4 2 5 3" xfId="2895"/>
    <cellStyle name="Процентный 4 4 2 6" xfId="1373"/>
    <cellStyle name="Процентный 4 4 2 6 2" xfId="1651"/>
    <cellStyle name="Процентный 4 4 2 6 3" xfId="1652"/>
    <cellStyle name="Процентный 4 4 2 6 3 2 2" xfId="1699"/>
    <cellStyle name="Процентный 4 4 2 7" xfId="1653"/>
    <cellStyle name="Процентный 4 4 3" xfId="502"/>
    <cellStyle name="Процентный 4 4 3 2" xfId="1374"/>
    <cellStyle name="Процентный 4 4 3 2 2" xfId="7032"/>
    <cellStyle name="Процентный 4 4 3 3" xfId="2443"/>
    <cellStyle name="Процентный 4 4 4" xfId="1375"/>
    <cellStyle name="Процентный 4 4 4 2" xfId="1987"/>
    <cellStyle name="Процентный 4 4 4 2 2" xfId="7033"/>
    <cellStyle name="Процентный 4 4 4 3" xfId="2896"/>
    <cellStyle name="Процентный 4 4 5" xfId="1376"/>
    <cellStyle name="Процентный 4 4 5 2" xfId="7004"/>
    <cellStyle name="Процентный 4 4 6" xfId="2277"/>
    <cellStyle name="Процентный 4 5" xfId="207"/>
    <cellStyle name="Процентный 4 5 2" xfId="208"/>
    <cellStyle name="Процентный 4 5 2 2" xfId="508"/>
    <cellStyle name="Процентный 4 5 2 2 2" xfId="1377"/>
    <cellStyle name="Процентный 4 5 2 2 2 2" xfId="7036"/>
    <cellStyle name="Процентный 4 5 2 2 3" xfId="2447"/>
    <cellStyle name="Процентный 4 5 2 3" xfId="1378"/>
    <cellStyle name="Процентный 4 5 2 3 2" xfId="1988"/>
    <cellStyle name="Процентный 4 5 2 3 2 2" xfId="7037"/>
    <cellStyle name="Процентный 4 5 2 3 3" xfId="2897"/>
    <cellStyle name="Процентный 4 5 2 4" xfId="1379"/>
    <cellStyle name="Процентный 4 5 2 4 2" xfId="7035"/>
    <cellStyle name="Процентный 4 5 2 5" xfId="2286"/>
    <cellStyle name="Процентный 4 5 3" xfId="209"/>
    <cellStyle name="Процентный 4 5 3 2" xfId="509"/>
    <cellStyle name="Процентный 4 5 3 2 2" xfId="2642"/>
    <cellStyle name="Процентный 4 5 3 3" xfId="1989"/>
    <cellStyle name="Процентный 4 5 3 3 2" xfId="7038"/>
    <cellStyle name="Процентный 4 5 3 4" xfId="2446"/>
    <cellStyle name="Процентный 4 5 4" xfId="507"/>
    <cellStyle name="Процентный 4 5 4 2" xfId="1380"/>
    <cellStyle name="Процентный 4 5 4 2 2" xfId="7039"/>
    <cellStyle name="Процентный 4 5 4 3" xfId="2641"/>
    <cellStyle name="Процентный 4 5 5" xfId="1381"/>
    <cellStyle name="Процентный 4 5 5 2" xfId="1990"/>
    <cellStyle name="Процентный 4 5 5 2 2" xfId="7040"/>
    <cellStyle name="Процентный 4 5 5 3" xfId="2898"/>
    <cellStyle name="Процентный 4 5 6" xfId="1382"/>
    <cellStyle name="Процентный 4 5 6 2" xfId="1991"/>
    <cellStyle name="Процентный 4 5 6 2 2" xfId="7041"/>
    <cellStyle name="Процентный 4 5 6 3" xfId="2899"/>
    <cellStyle name="Процентный 4 5 7" xfId="1383"/>
    <cellStyle name="Процентный 4 5 7 2" xfId="7034"/>
    <cellStyle name="Процентный 4 5 8" xfId="2285"/>
    <cellStyle name="Процентный 4 6" xfId="210"/>
    <cellStyle name="Процентный 4 6 2" xfId="351"/>
    <cellStyle name="Процентный 4 6 2 2" xfId="384"/>
    <cellStyle name="Процентный 4 6 2 2 2" xfId="659"/>
    <cellStyle name="Процентный 4 6 2 2 2 2" xfId="1384"/>
    <cellStyle name="Процентный 4 6 2 2 2 2 2" xfId="1385"/>
    <cellStyle name="Процентный 4 6 2 2 2 2 2 2" xfId="1992"/>
    <cellStyle name="Процентный 4 6 2 2 2 2 2 2 2" xfId="7047"/>
    <cellStyle name="Процентный 4 6 2 2 2 2 2 3" xfId="2900"/>
    <cellStyle name="Процентный 4 6 2 2 2 2 3" xfId="1610"/>
    <cellStyle name="Процентный 4 6 2 2 2 2 3 2" xfId="7046"/>
    <cellStyle name="Процентный 4 6 2 2 2 2 4" xfId="1654"/>
    <cellStyle name="Процентный 4 6 2 2 2 3" xfId="1386"/>
    <cellStyle name="Процентный 4 6 2 2 2 3 2" xfId="1387"/>
    <cellStyle name="Процентный 4 6 2 2 2 3 2 2" xfId="1993"/>
    <cellStyle name="Процентный 4 6 2 2 2 3 2 2 2" xfId="7049"/>
    <cellStyle name="Процентный 4 6 2 2 2 3 2 3" xfId="2902"/>
    <cellStyle name="Процентный 4 6 2 2 2 3 3" xfId="1616"/>
    <cellStyle name="Процентный 4 6 2 2 2 3 3 2" xfId="7048"/>
    <cellStyle name="Процентный 4 6 2 2 2 3 3 4" xfId="1667"/>
    <cellStyle name="Процентный 4 6 2 2 2 3 3 4 2" xfId="1668"/>
    <cellStyle name="Процентный 4 6 2 2 2 3 3 4 2 2" xfId="1669"/>
    <cellStyle name="Процентный 4 6 2 2 2 3 3 4 4" xfId="1680"/>
    <cellStyle name="Процентный 4 6 2 2 2 3 3 4 4 2" xfId="1689"/>
    <cellStyle name="Процентный 4 6 2 2 2 3 3 4 4 3" xfId="1688"/>
    <cellStyle name="Процентный 4 6 2 2 2 3 4" xfId="2901"/>
    <cellStyle name="Процентный 4 6 2 2 2 4" xfId="1388"/>
    <cellStyle name="Процентный 4 6 2 2 2 4 2" xfId="1994"/>
    <cellStyle name="Процентный 4 6 2 2 2 4 2 2" xfId="7050"/>
    <cellStyle name="Процентный 4 6 2 2 2 4 3" xfId="2903"/>
    <cellStyle name="Процентный 4 6 2 2 2 5" xfId="1389"/>
    <cellStyle name="Процентный 4 6 2 2 2 5 2" xfId="7045"/>
    <cellStyle name="Процентный 4 6 2 2 2 6" xfId="2290"/>
    <cellStyle name="Процентный 4 6 2 2 3" xfId="1390"/>
    <cellStyle name="Процентный 4 6 2 2 3 2" xfId="1391"/>
    <cellStyle name="Процентный 4 6 2 2 3 2 2" xfId="7051"/>
    <cellStyle name="Процентный 4 6 2 2 3 3" xfId="2577"/>
    <cellStyle name="Процентный 4 6 2 2 4" xfId="1392"/>
    <cellStyle name="Процентный 4 6 2 2 4 2" xfId="1995"/>
    <cellStyle name="Процентный 4 6 2 2 4 2 2" xfId="7052"/>
    <cellStyle name="Процентный 4 6 2 2 4 3" xfId="2904"/>
    <cellStyle name="Процентный 4 6 2 2 5" xfId="1393"/>
    <cellStyle name="Процентный 4 6 2 2 5 2" xfId="7044"/>
    <cellStyle name="Процентный 4 6 2 2 6" xfId="2289"/>
    <cellStyle name="Процентный 4 6 2 3" xfId="626"/>
    <cellStyle name="Процентный 4 6 2 3 2" xfId="1394"/>
    <cellStyle name="Процентный 4 6 2 3 2 2" xfId="7053"/>
    <cellStyle name="Процентный 4 6 2 3 3" xfId="2576"/>
    <cellStyle name="Процентный 4 6 2 4" xfId="1395"/>
    <cellStyle name="Процентный 4 6 2 4 2" xfId="1996"/>
    <cellStyle name="Процентный 4 6 2 4 2 2" xfId="7054"/>
    <cellStyle name="Процентный 4 6 2 4 3" xfId="2905"/>
    <cellStyle name="Процентный 4 6 2 5" xfId="1396"/>
    <cellStyle name="Процентный 4 6 2 5 2" xfId="7043"/>
    <cellStyle name="Процентный 4 6 2 6" xfId="2288"/>
    <cellStyle name="Процентный 4 6 3" xfId="1397"/>
    <cellStyle name="Процентный 4 6 3 2" xfId="1398"/>
    <cellStyle name="Процентный 4 6 3 2 2" xfId="7055"/>
    <cellStyle name="Процентный 4 6 3 3" xfId="2453"/>
    <cellStyle name="Процентный 4 6 4" xfId="1399"/>
    <cellStyle name="Процентный 4 6 5" xfId="1400"/>
    <cellStyle name="Процентный 4 6 5 2" xfId="7042"/>
    <cellStyle name="Процентный 4 6 6" xfId="2287"/>
    <cellStyle name="Процентный 4 7" xfId="211"/>
    <cellStyle name="Процентный 4 7 2" xfId="385"/>
    <cellStyle name="Процентный 4 7 2 2" xfId="660"/>
    <cellStyle name="Процентный 4 7 2 2 2" xfId="1401"/>
    <cellStyle name="Процентный 4 7 2 2 2 2" xfId="7058"/>
    <cellStyle name="Процентный 4 7 2 2 3" xfId="2578"/>
    <cellStyle name="Процентный 4 7 2 3" xfId="1402"/>
    <cellStyle name="Процентный 4 7 2 3 2" xfId="1997"/>
    <cellStyle name="Процентный 4 7 2 3 2 2" xfId="7059"/>
    <cellStyle name="Процентный 4 7 2 3 3" xfId="2906"/>
    <cellStyle name="Процентный 4 7 2 4" xfId="1403"/>
    <cellStyle name="Процентный 4 7 2 4 2" xfId="7057"/>
    <cellStyle name="Процентный 4 7 2 5" xfId="2292"/>
    <cellStyle name="Процентный 4 7 3" xfId="1404"/>
    <cellStyle name="Процентный 4 7 3 2" xfId="1405"/>
    <cellStyle name="Процентный 4 7 3 2 2" xfId="1998"/>
    <cellStyle name="Процентный 4 7 3 2 2 2" xfId="7061"/>
    <cellStyle name="Процентный 4 7 3 2 3" xfId="2907"/>
    <cellStyle name="Процентный 4 7 3 3" xfId="1406"/>
    <cellStyle name="Процентный 4 7 3 3 2" xfId="7060"/>
    <cellStyle name="Процентный 4 7 3 4" xfId="2454"/>
    <cellStyle name="Процентный 4 7 4" xfId="1407"/>
    <cellStyle name="Процентный 4 7 4 2" xfId="1408"/>
    <cellStyle name="Процентный 4 7 4 2 2" xfId="1999"/>
    <cellStyle name="Процентный 4 7 4 2 2 2" xfId="7062"/>
    <cellStyle name="Процентный 4 7 4 2 3" xfId="2908"/>
    <cellStyle name="Процентный 4 7 4 3" xfId="1615"/>
    <cellStyle name="Процентный 4 7 4 3 2" xfId="1622"/>
    <cellStyle name="Процентный 4 7 4 4" xfId="1617"/>
    <cellStyle name="Процентный 4 7 4 4 2" xfId="1655"/>
    <cellStyle name="Процентный 4 7 4 5" xfId="1656"/>
    <cellStyle name="Процентный 4 7 4 6" xfId="1657"/>
    <cellStyle name="Процентный 4 7 5" xfId="1409"/>
    <cellStyle name="Процентный 4 7 5 2" xfId="2000"/>
    <cellStyle name="Процентный 4 7 5 2 2" xfId="7063"/>
    <cellStyle name="Процентный 4 7 5 3" xfId="2909"/>
    <cellStyle name="Процентный 4 7 6" xfId="1410"/>
    <cellStyle name="Процентный 4 7 6 2" xfId="7056"/>
    <cellStyle name="Процентный 4 7 7" xfId="2291"/>
    <cellStyle name="Процентный 4 8" xfId="212"/>
    <cellStyle name="Процентный 4 8 2" xfId="1411"/>
    <cellStyle name="Процентный 4 8 2 2" xfId="1412"/>
    <cellStyle name="Процентный 4 8 2 2 2" xfId="7065"/>
    <cellStyle name="Процентный 4 8 2 3" xfId="2579"/>
    <cellStyle name="Процентный 4 8 3" xfId="1413"/>
    <cellStyle name="Процентный 4 8 3 2" xfId="6541"/>
    <cellStyle name="Процентный 4 8 4" xfId="1414"/>
    <cellStyle name="Процентный 4 8 4 2" xfId="7064"/>
    <cellStyle name="Процентный 4 8 5" xfId="2293"/>
    <cellStyle name="Процентный 4 9" xfId="213"/>
    <cellStyle name="Процентный 4 9 2" xfId="1415"/>
    <cellStyle name="Процентный 4 9 2 2" xfId="1416"/>
    <cellStyle name="Процентный 4 9 2 2 2" xfId="7067"/>
    <cellStyle name="Процентный 4 9 2 3" xfId="2580"/>
    <cellStyle name="Процентный 4 9 3" xfId="1417"/>
    <cellStyle name="Процентный 4 9 4" xfId="1418"/>
    <cellStyle name="Процентный 4 9 4 2" xfId="7066"/>
    <cellStyle name="Процентный 4 9 5" xfId="2294"/>
    <cellStyle name="Процентный 5" xfId="214"/>
    <cellStyle name="Процентный 5 10" xfId="1419"/>
    <cellStyle name="Процентный 5 10 2" xfId="1420"/>
    <cellStyle name="Процентный 5 10 2 2" xfId="7069"/>
    <cellStyle name="Процентный 5 10 3" xfId="2910"/>
    <cellStyle name="Процентный 5 11" xfId="1421"/>
    <cellStyle name="Процентный 5 12" xfId="1422"/>
    <cellStyle name="Процентный 5 12 2" xfId="7068"/>
    <cellStyle name="Процентный 5 13" xfId="2295"/>
    <cellStyle name="Процентный 5 2" xfId="215"/>
    <cellStyle name="Процентный 5 2 2" xfId="216"/>
    <cellStyle name="Процентный 5 2 2 2" xfId="352"/>
    <cellStyle name="Процентный 5 2 2 2 2" xfId="627"/>
    <cellStyle name="Процентный 5 2 2 2 2 2" xfId="1423"/>
    <cellStyle name="Процентный 5 2 2 2 2 2 2" xfId="7073"/>
    <cellStyle name="Процентный 5 2 2 2 2 3" xfId="2581"/>
    <cellStyle name="Процентный 5 2 2 2 3" xfId="1424"/>
    <cellStyle name="Процентный 5 2 2 2 3 2" xfId="2001"/>
    <cellStyle name="Процентный 5 2 2 2 3 2 2" xfId="7074"/>
    <cellStyle name="Процентный 5 2 2 2 3 3" xfId="2911"/>
    <cellStyle name="Процентный 5 2 2 2 4" xfId="1425"/>
    <cellStyle name="Процентный 5 2 2 2 4 2" xfId="7072"/>
    <cellStyle name="Процентный 5 2 2 2 5" xfId="2298"/>
    <cellStyle name="Процентный 5 2 2 3" xfId="511"/>
    <cellStyle name="Процентный 5 2 2 3 2" xfId="1426"/>
    <cellStyle name="Процентный 5 2 2 3 2 2" xfId="7075"/>
    <cellStyle name="Процентный 5 2 2 3 3" xfId="2421"/>
    <cellStyle name="Процентный 5 2 2 4" xfId="1427"/>
    <cellStyle name="Процентный 5 2 2 4 2" xfId="2002"/>
    <cellStyle name="Процентный 5 2 2 4 2 2" xfId="7076"/>
    <cellStyle name="Процентный 5 2 2 4 3" xfId="2912"/>
    <cellStyle name="Процентный 5 2 2 5" xfId="1428"/>
    <cellStyle name="Процентный 5 2 2 5 2" xfId="7071"/>
    <cellStyle name="Процентный 5 2 2 6" xfId="2297"/>
    <cellStyle name="Процентный 5 2 3" xfId="353"/>
    <cellStyle name="Процентный 5 2 3 2" xfId="628"/>
    <cellStyle name="Процентный 5 2 3 2 2" xfId="1429"/>
    <cellStyle name="Процентный 5 2 3 2 2 2" xfId="7078"/>
    <cellStyle name="Процентный 5 2 3 2 3" xfId="2582"/>
    <cellStyle name="Процентный 5 2 3 3" xfId="1430"/>
    <cellStyle name="Процентный 5 2 3 3 2" xfId="2003"/>
    <cellStyle name="Процентный 5 2 3 3 2 2" xfId="7079"/>
    <cellStyle name="Процентный 5 2 3 3 3" xfId="2913"/>
    <cellStyle name="Процентный 5 2 3 4" xfId="1431"/>
    <cellStyle name="Процентный 5 2 3 4 2" xfId="7077"/>
    <cellStyle name="Процентный 5 2 3 5" xfId="2299"/>
    <cellStyle name="Процентный 5 2 4" xfId="510"/>
    <cellStyle name="Процентный 5 2 4 2" xfId="1432"/>
    <cellStyle name="Процентный 5 2 4 2 2" xfId="7080"/>
    <cellStyle name="Процентный 5 2 4 3" xfId="2420"/>
    <cellStyle name="Процентный 5 2 5" xfId="1433"/>
    <cellStyle name="Процентный 5 2 5 2" xfId="2004"/>
    <cellStyle name="Процентный 5 2 5 2 2" xfId="7081"/>
    <cellStyle name="Процентный 5 2 5 3" xfId="2914"/>
    <cellStyle name="Процентный 5 2 6" xfId="1434"/>
    <cellStyle name="Процентный 5 2 6 2" xfId="7070"/>
    <cellStyle name="Процентный 5 2 7" xfId="2296"/>
    <cellStyle name="Процентный 5 3" xfId="217"/>
    <cellStyle name="Процентный 5 3 2" xfId="218"/>
    <cellStyle name="Процентный 5 3 2 2" xfId="354"/>
    <cellStyle name="Процентный 5 3 2 2 2" xfId="629"/>
    <cellStyle name="Процентный 5 3 2 2 2 2" xfId="1435"/>
    <cellStyle name="Процентный 5 3 2 2 2 2 2" xfId="7085"/>
    <cellStyle name="Процентный 5 3 2 2 2 3" xfId="2583"/>
    <cellStyle name="Процентный 5 3 2 2 3" xfId="1436"/>
    <cellStyle name="Процентный 5 3 2 2 3 2" xfId="2005"/>
    <cellStyle name="Процентный 5 3 2 2 3 2 2" xfId="7086"/>
    <cellStyle name="Процентный 5 3 2 2 3 3" xfId="2915"/>
    <cellStyle name="Процентный 5 3 2 2 4" xfId="1437"/>
    <cellStyle name="Процентный 5 3 2 2 4 2" xfId="7084"/>
    <cellStyle name="Процентный 5 3 2 2 5" xfId="2302"/>
    <cellStyle name="Процентный 5 3 2 3" xfId="513"/>
    <cellStyle name="Процентный 5 3 2 3 2" xfId="1438"/>
    <cellStyle name="Процентный 5 3 2 3 2 2" xfId="6243"/>
    <cellStyle name="Процентный 5 3 2 3 2 3" xfId="6242"/>
    <cellStyle name="Процентный 5 3 2 3 3" xfId="6244"/>
    <cellStyle name="Процентный 5 3 2 3 3 2" xfId="6245"/>
    <cellStyle name="Процентный 5 3 2 3 3 3" xfId="6246"/>
    <cellStyle name="Процентный 5 3 2 3 4" xfId="6247"/>
    <cellStyle name="Процентный 5 3 2 3 5" xfId="6248"/>
    <cellStyle name="Процентный 5 3 2 3 6" xfId="2423"/>
    <cellStyle name="Процентный 5 3 2 4" xfId="1439"/>
    <cellStyle name="Процентный 5 3 2 4 2" xfId="2006"/>
    <cellStyle name="Процентный 5 3 2 4 2 2" xfId="7087"/>
    <cellStyle name="Процентный 5 3 2 4 3" xfId="2916"/>
    <cellStyle name="Процентный 5 3 2 5" xfId="1440"/>
    <cellStyle name="Процентный 5 3 2 5 2" xfId="7083"/>
    <cellStyle name="Процентный 5 3 2 6" xfId="2301"/>
    <cellStyle name="Процентный 5 3 3" xfId="355"/>
    <cellStyle name="Процентный 5 3 3 2" xfId="630"/>
    <cellStyle name="Процентный 5 3 3 2 2" xfId="1441"/>
    <cellStyle name="Процентный 5 3 3 2 2 2" xfId="6249"/>
    <cellStyle name="Процентный 5 3 3 2 3" xfId="2584"/>
    <cellStyle name="Процентный 5 3 3 3" xfId="1442"/>
    <cellStyle name="Процентный 5 3 3 3 2" xfId="2007"/>
    <cellStyle name="Процентный 5 3 3 3 2 2" xfId="7089"/>
    <cellStyle name="Процентный 5 3 3 3 3" xfId="2917"/>
    <cellStyle name="Процентный 5 3 3 4" xfId="1443"/>
    <cellStyle name="Процентный 5 3 3 4 2" xfId="7088"/>
    <cellStyle name="Процентный 5 3 3 5" xfId="2303"/>
    <cellStyle name="Процентный 5 3 4" xfId="512"/>
    <cellStyle name="Процентный 5 3 4 2" xfId="1444"/>
    <cellStyle name="Процентный 5 3 4 2 2" xfId="6250"/>
    <cellStyle name="Процентный 5 3 4 3" xfId="2422"/>
    <cellStyle name="Процентный 5 3 5" xfId="1445"/>
    <cellStyle name="Процентный 5 3 5 2" xfId="2008"/>
    <cellStyle name="Процентный 5 3 5 2 2" xfId="7090"/>
    <cellStyle name="Процентный 5 3 5 3" xfId="2918"/>
    <cellStyle name="Процентный 5 3 6" xfId="1446"/>
    <cellStyle name="Процентный 5 3 6 2" xfId="7082"/>
    <cellStyle name="Процентный 5 3 7" xfId="2300"/>
    <cellStyle name="Процентный 5 4" xfId="219"/>
    <cellStyle name="Процентный 5 4 2" xfId="6251"/>
    <cellStyle name="Процентный 5 4 2 2" xfId="6252"/>
    <cellStyle name="Процентный 5 4 3" xfId="6253"/>
    <cellStyle name="Процентный 5 5" xfId="220"/>
    <cellStyle name="Процентный 5 5 2" xfId="1447"/>
    <cellStyle name="Процентный 5 5 2 2" xfId="1448"/>
    <cellStyle name="Процентный 5 5 2 2 2" xfId="7092"/>
    <cellStyle name="Процентный 5 5 2 3" xfId="2585"/>
    <cellStyle name="Процентный 5 5 3" xfId="1449"/>
    <cellStyle name="Процентный 5 5 4" xfId="1450"/>
    <cellStyle name="Процентный 5 5 4 2" xfId="7091"/>
    <cellStyle name="Процентный 5 5 5" xfId="2304"/>
    <cellStyle name="Процентный 5 6" xfId="221"/>
    <cellStyle name="Процентный 5 7" xfId="222"/>
    <cellStyle name="Процентный 5 8" xfId="223"/>
    <cellStyle name="Процентный 5 9" xfId="224"/>
    <cellStyle name="Процентный 6" xfId="225"/>
    <cellStyle name="Процентный 6 2" xfId="226"/>
    <cellStyle name="Процентный 6 2 2" xfId="356"/>
    <cellStyle name="Процентный 6 2 2 2" xfId="631"/>
    <cellStyle name="Процентный 6 2 2 2 2" xfId="1451"/>
    <cellStyle name="Процентный 6 2 2 2 2 2" xfId="7095"/>
    <cellStyle name="Процентный 6 2 2 2 3" xfId="2586"/>
    <cellStyle name="Процентный 6 2 2 3" xfId="1452"/>
    <cellStyle name="Процентный 6 2 2 3 2" xfId="2009"/>
    <cellStyle name="Процентный 6 2 2 3 2 2" xfId="7096"/>
    <cellStyle name="Процентный 6 2 2 3 3" xfId="2919"/>
    <cellStyle name="Процентный 6 2 2 4" xfId="1453"/>
    <cellStyle name="Процентный 6 2 2 4 2" xfId="7094"/>
    <cellStyle name="Процентный 6 2 2 5" xfId="2306"/>
    <cellStyle name="Процентный 6 2 3" xfId="515"/>
    <cellStyle name="Процентный 6 2 3 2" xfId="1454"/>
    <cellStyle name="Процентный 6 2 3 2 2" xfId="7097"/>
    <cellStyle name="Процентный 6 2 3 3" xfId="2424"/>
    <cellStyle name="Процентный 6 2 4" xfId="1455"/>
    <cellStyle name="Процентный 6 2 4 2" xfId="2010"/>
    <cellStyle name="Процентный 6 2 4 2 2" xfId="7098"/>
    <cellStyle name="Процентный 6 2 4 3" xfId="2920"/>
    <cellStyle name="Процентный 6 2 5" xfId="1456"/>
    <cellStyle name="Процентный 6 2 5 2" xfId="7093"/>
    <cellStyle name="Процентный 6 2 6" xfId="2305"/>
    <cellStyle name="Процентный 6 3" xfId="514"/>
    <cellStyle name="Процентный 6 3 2" xfId="1604"/>
    <cellStyle name="Процентный 6 3 3" xfId="2011"/>
    <cellStyle name="Процентный 6 3 3 2" xfId="7099"/>
    <cellStyle name="Процентный 6 3 4" xfId="2643"/>
    <cellStyle name="Процентный 6 4" xfId="1457"/>
    <cellStyle name="Процентный 6 4 2" xfId="2012"/>
    <cellStyle name="Процентный 6 4 2 2" xfId="7100"/>
    <cellStyle name="Процентный 6 4 3" xfId="2921"/>
    <cellStyle name="Процентный 6 5" xfId="1600"/>
    <cellStyle name="Процентный 7" xfId="227"/>
    <cellStyle name="Процентный 7 2" xfId="357"/>
    <cellStyle name="Процентный 7 2 2" xfId="632"/>
    <cellStyle name="Процентный 7 2 2 2" xfId="1458"/>
    <cellStyle name="Процентный 7 2 2 2 2" xfId="6254"/>
    <cellStyle name="Процентный 7 2 2 3" xfId="2587"/>
    <cellStyle name="Процентный 7 2 3" xfId="1459"/>
    <cellStyle name="Процентный 7 2 3 2" xfId="2013"/>
    <cellStyle name="Процентный 7 2 3 2 2" xfId="7103"/>
    <cellStyle name="Процентный 7 2 3 3" xfId="2922"/>
    <cellStyle name="Процентный 7 2 4" xfId="1460"/>
    <cellStyle name="Процентный 7 2 4 2" xfId="7102"/>
    <cellStyle name="Процентный 7 2 5" xfId="2308"/>
    <cellStyle name="Процентный 7 3" xfId="516"/>
    <cellStyle name="Процентный 7 3 2" xfId="1461"/>
    <cellStyle name="Процентный 7 3 2 2" xfId="7104"/>
    <cellStyle name="Процентный 7 3 3" xfId="2425"/>
    <cellStyle name="Процентный 7 4" xfId="1462"/>
    <cellStyle name="Процентный 7 4 2" xfId="2014"/>
    <cellStyle name="Процентный 7 4 2 2" xfId="7105"/>
    <cellStyle name="Процентный 7 4 3" xfId="2923"/>
    <cellStyle name="Процентный 7 5" xfId="1463"/>
    <cellStyle name="Процентный 7 5 2" xfId="7101"/>
    <cellStyle name="Процентный 7 6" xfId="2307"/>
    <cellStyle name="Процентный 8" xfId="228"/>
    <cellStyle name="Процентный 8 2" xfId="358"/>
    <cellStyle name="Процентный 8 2 2" xfId="633"/>
    <cellStyle name="Процентный 8 2 2 2" xfId="1464"/>
    <cellStyle name="Процентный 8 2 2 2 2" xfId="7108"/>
    <cellStyle name="Процентный 8 2 2 3" xfId="2588"/>
    <cellStyle name="Процентный 8 2 3" xfId="1465"/>
    <cellStyle name="Процентный 8 2 3 2" xfId="2015"/>
    <cellStyle name="Процентный 8 2 3 2 2" xfId="7109"/>
    <cellStyle name="Процентный 8 2 3 3" xfId="2924"/>
    <cellStyle name="Процентный 8 2 4" xfId="1466"/>
    <cellStyle name="Процентный 8 2 4 2" xfId="7107"/>
    <cellStyle name="Процентный 8 2 5" xfId="2310"/>
    <cellStyle name="Процентный 8 3" xfId="517"/>
    <cellStyle name="Процентный 8 3 2" xfId="1467"/>
    <cellStyle name="Процентный 8 3 2 2" xfId="7110"/>
    <cellStyle name="Процентный 8 3 3" xfId="2426"/>
    <cellStyle name="Процентный 8 4" xfId="1468"/>
    <cellStyle name="Процентный 8 4 2" xfId="2016"/>
    <cellStyle name="Процентный 8 4 2 2" xfId="7111"/>
    <cellStyle name="Процентный 8 4 3" xfId="2925"/>
    <cellStyle name="Процентный 8 5" xfId="1469"/>
    <cellStyle name="Процентный 8 5 2" xfId="7106"/>
    <cellStyle name="Процентный 8 6" xfId="2309"/>
    <cellStyle name="Процентный 9" xfId="229"/>
    <cellStyle name="Процентный 9 2" xfId="230"/>
    <cellStyle name="Процентный 9 2 2" xfId="359"/>
    <cellStyle name="Процентный 9 2 2 2" xfId="634"/>
    <cellStyle name="Процентный 9 2 2 2 2" xfId="1470"/>
    <cellStyle name="Процентный 9 2 2 2 2 2" xfId="7115"/>
    <cellStyle name="Процентный 9 2 2 2 3" xfId="2589"/>
    <cellStyle name="Процентный 9 2 2 3" xfId="1471"/>
    <cellStyle name="Процентный 9 2 2 3 2" xfId="2017"/>
    <cellStyle name="Процентный 9 2 2 3 2 2" xfId="7116"/>
    <cellStyle name="Процентный 9 2 2 3 3" xfId="2926"/>
    <cellStyle name="Процентный 9 2 2 4" xfId="1472"/>
    <cellStyle name="Процентный 9 2 2 4 2" xfId="7114"/>
    <cellStyle name="Процентный 9 2 2 5" xfId="2313"/>
    <cellStyle name="Процентный 9 2 3" xfId="519"/>
    <cellStyle name="Процентный 9 2 3 2" xfId="1473"/>
    <cellStyle name="Процентный 9 2 3 2 2" xfId="7117"/>
    <cellStyle name="Процентный 9 2 3 3" xfId="2428"/>
    <cellStyle name="Процентный 9 2 4" xfId="1474"/>
    <cellStyle name="Процентный 9 2 4 2" xfId="2018"/>
    <cellStyle name="Процентный 9 2 4 2 2" xfId="7118"/>
    <cellStyle name="Процентный 9 2 4 3" xfId="2927"/>
    <cellStyle name="Процентный 9 2 5" xfId="1475"/>
    <cellStyle name="Процентный 9 2 5 2" xfId="7113"/>
    <cellStyle name="Процентный 9 2 6" xfId="2312"/>
    <cellStyle name="Процентный 9 3" xfId="360"/>
    <cellStyle name="Процентный 9 3 2" xfId="635"/>
    <cellStyle name="Процентный 9 3 2 2" xfId="1476"/>
    <cellStyle name="Процентный 9 3 2 2 2" xfId="7120"/>
    <cellStyle name="Процентный 9 3 2 3" xfId="2590"/>
    <cellStyle name="Процентный 9 3 3" xfId="1477"/>
    <cellStyle name="Процентный 9 3 3 2" xfId="2019"/>
    <cellStyle name="Процентный 9 3 3 2 2" xfId="7121"/>
    <cellStyle name="Процентный 9 3 3 3" xfId="2928"/>
    <cellStyle name="Процентный 9 3 4" xfId="1478"/>
    <cellStyle name="Процентный 9 3 4 2" xfId="7119"/>
    <cellStyle name="Процентный 9 3 5" xfId="2314"/>
    <cellStyle name="Процентный 9 4" xfId="518"/>
    <cellStyle name="Процентный 9 4 2" xfId="1479"/>
    <cellStyle name="Процентный 9 4 2 2" xfId="7122"/>
    <cellStyle name="Процентный 9 4 3" xfId="2427"/>
    <cellStyle name="Процентный 9 5" xfId="1480"/>
    <cellStyle name="Процентный 9 5 2" xfId="2020"/>
    <cellStyle name="Процентный 9 5 2 2" xfId="7123"/>
    <cellStyle name="Процентный 9 5 3" xfId="2929"/>
    <cellStyle name="Процентный 9 6" xfId="1481"/>
    <cellStyle name="Процентный 9 6 2" xfId="7112"/>
    <cellStyle name="Процентный 9 7" xfId="2311"/>
    <cellStyle name="Финансовый" xfId="1593" builtinId="3"/>
    <cellStyle name="Финансовый 10" xfId="662"/>
    <cellStyle name="Финансовый 10 2" xfId="1665"/>
    <cellStyle name="Финансовый 10 2 2" xfId="6257"/>
    <cellStyle name="Финансовый 10 2 2 2" xfId="6258"/>
    <cellStyle name="Финансовый 10 2 3" xfId="6259"/>
    <cellStyle name="Финансовый 10 2 4" xfId="6256"/>
    <cellStyle name="Финансовый 10 2 5" xfId="2063"/>
    <cellStyle name="Финансовый 10 3" xfId="6260"/>
    <cellStyle name="Финансовый 10 3 2" xfId="6261"/>
    <cellStyle name="Финансовый 10 4" xfId="6262"/>
    <cellStyle name="Финансовый 10 4 2" xfId="6263"/>
    <cellStyle name="Финансовый 10 5" xfId="6264"/>
    <cellStyle name="Финансовый 10 5 2" xfId="6265"/>
    <cellStyle name="Финансовый 10 6" xfId="6266"/>
    <cellStyle name="Финансовый 10 7" xfId="7124"/>
    <cellStyle name="Финансовый 10 8" xfId="6255"/>
    <cellStyle name="Финансовый 11" xfId="1595"/>
    <cellStyle name="Финансовый 11 2" xfId="6268"/>
    <cellStyle name="Финансовый 11 2 2" xfId="6269"/>
    <cellStyle name="Финансовый 11 3" xfId="6270"/>
    <cellStyle name="Финансовый 11 3 2" xfId="6271"/>
    <cellStyle name="Финансовый 11 4" xfId="6272"/>
    <cellStyle name="Финансовый 11 5" xfId="6267"/>
    <cellStyle name="Финансовый 11 6" xfId="1701"/>
    <cellStyle name="Финансовый 12" xfId="1658"/>
    <cellStyle name="Финансовый 12 2" xfId="6274"/>
    <cellStyle name="Финансовый 12 3" xfId="7193"/>
    <cellStyle name="Финансовый 12 4" xfId="6273"/>
    <cellStyle name="Финансовый 12 5" xfId="2059"/>
    <cellStyle name="Финансовый 13" xfId="2061"/>
    <cellStyle name="Финансовый 13 2" xfId="6276"/>
    <cellStyle name="Финансовый 13 2 2" xfId="6277"/>
    <cellStyle name="Финансовый 13 2 2 2" xfId="6278"/>
    <cellStyle name="Финансовый 13 2 2 3" xfId="6279"/>
    <cellStyle name="Финансовый 13 2 3" xfId="6280"/>
    <cellStyle name="Финансовый 13 3" xfId="6281"/>
    <cellStyle name="Финансовый 13 4" xfId="7194"/>
    <cellStyle name="Финансовый 13 5" xfId="6275"/>
    <cellStyle name="Финансовый 14" xfId="6282"/>
    <cellStyle name="Финансовый 14 2" xfId="6283"/>
    <cellStyle name="Финансовый 15" xfId="6284"/>
    <cellStyle name="Финансовый 15 2" xfId="6285"/>
    <cellStyle name="Финансовый 16" xfId="6286"/>
    <cellStyle name="Финансовый 16 2" xfId="6287"/>
    <cellStyle name="Финансовый 16 3" xfId="6288"/>
    <cellStyle name="Финансовый 17" xfId="6289"/>
    <cellStyle name="Финансовый 17 2" xfId="6290"/>
    <cellStyle name="Финансовый 17 3" xfId="6291"/>
    <cellStyle name="Финансовый 18" xfId="6292"/>
    <cellStyle name="Финансовый 18 2" xfId="6293"/>
    <cellStyle name="Финансовый 19" xfId="6294"/>
    <cellStyle name="Финансовый 19 2" xfId="6295"/>
    <cellStyle name="Финансовый 2" xfId="231"/>
    <cellStyle name="Финансовый 2 10" xfId="1482"/>
    <cellStyle name="Финансовый 2 10 2" xfId="1483"/>
    <cellStyle name="Финансовый 2 10 2 2" xfId="6296"/>
    <cellStyle name="Финансовый 2 10 3" xfId="2930"/>
    <cellStyle name="Финансовый 2 11" xfId="1484"/>
    <cellStyle name="Финансовый 2 12" xfId="1485"/>
    <cellStyle name="Финансовый 2 12 2" xfId="1674"/>
    <cellStyle name="Финансовый 2 12 2 2" xfId="7125"/>
    <cellStyle name="Финансовый 2 13" xfId="2315"/>
    <cellStyle name="Финансовый 2 2" xfId="232"/>
    <cellStyle name="Финансовый 2 2 10" xfId="6297"/>
    <cellStyle name="Финансовый 2 2 11" xfId="2316"/>
    <cellStyle name="Финансовый 2 2 2" xfId="233"/>
    <cellStyle name="Финансовый 2 2 2 10" xfId="6298"/>
    <cellStyle name="Финансовый 2 2 2 11" xfId="6299"/>
    <cellStyle name="Финансовый 2 2 2 12" xfId="2317"/>
    <cellStyle name="Финансовый 2 2 2 2" xfId="361"/>
    <cellStyle name="Финансовый 2 2 2 2 2" xfId="636"/>
    <cellStyle name="Финансовый 2 2 2 2 2 2" xfId="1486"/>
    <cellStyle name="Финансовый 2 2 2 2 2 2 2" xfId="6301"/>
    <cellStyle name="Финансовый 2 2 2 2 2 2 3" xfId="6300"/>
    <cellStyle name="Финансовый 2 2 2 2 2 3" xfId="6302"/>
    <cellStyle name="Финансовый 2 2 2 2 2 4" xfId="6303"/>
    <cellStyle name="Финансовый 2 2 2 2 2 5" xfId="2591"/>
    <cellStyle name="Финансовый 2 2 2 2 3" xfId="1487"/>
    <cellStyle name="Финансовый 2 2 2 2 3 2" xfId="2021"/>
    <cellStyle name="Финансовый 2 2 2 2 3 2 2" xfId="7127"/>
    <cellStyle name="Финансовый 2 2 2 2 3 3" xfId="2931"/>
    <cellStyle name="Финансовый 2 2 2 2 4" xfId="1488"/>
    <cellStyle name="Финансовый 2 2 2 2 4 2" xfId="7126"/>
    <cellStyle name="Финансовый 2 2 2 2 5" xfId="2318"/>
    <cellStyle name="Финансовый 2 2 2 3" xfId="521"/>
    <cellStyle name="Финансовый 2 2 2 3 2" xfId="1489"/>
    <cellStyle name="Финансовый 2 2 2 3 2 2" xfId="6305"/>
    <cellStyle name="Финансовый 2 2 2 3 2 2 2" xfId="6306"/>
    <cellStyle name="Финансовый 2 2 2 3 2 3" xfId="6307"/>
    <cellStyle name="Финансовый 2 2 2 3 2 4" xfId="6308"/>
    <cellStyle name="Финансовый 2 2 2 3 2 5" xfId="6304"/>
    <cellStyle name="Финансовый 2 2 2 3 3" xfId="6309"/>
    <cellStyle name="Финансовый 2 2 2 3 4" xfId="2430"/>
    <cellStyle name="Финансовый 2 2 2 4" xfId="1490"/>
    <cellStyle name="Финансовый 2 2 2 4 2" xfId="2022"/>
    <cellStyle name="Финансовый 2 2 2 4 2 2" xfId="6310"/>
    <cellStyle name="Финансовый 2 2 2 4 3" xfId="2932"/>
    <cellStyle name="Финансовый 2 2 2 5" xfId="1491"/>
    <cellStyle name="Финансовый 2 2 2 5 2" xfId="6312"/>
    <cellStyle name="Финансовый 2 2 2 5 2 2" xfId="6313"/>
    <cellStyle name="Финансовый 2 2 2 5 3" xfId="6314"/>
    <cellStyle name="Финансовый 2 2 2 5 4" xfId="6311"/>
    <cellStyle name="Финансовый 2 2 2 6" xfId="6315"/>
    <cellStyle name="Финансовый 2 2 2 6 2" xfId="6316"/>
    <cellStyle name="Финансовый 2 2 2 7" xfId="6317"/>
    <cellStyle name="Финансовый 2 2 2 7 2" xfId="6318"/>
    <cellStyle name="Финансовый 2 2 2 8" xfId="6319"/>
    <cellStyle name="Финансовый 2 2 2 8 2" xfId="6320"/>
    <cellStyle name="Финансовый 2 2 2 9" xfId="6321"/>
    <cellStyle name="Финансовый 2 2 3" xfId="362"/>
    <cellStyle name="Финансовый 2 2 3 2" xfId="637"/>
    <cellStyle name="Финансовый 2 2 3 2 2" xfId="1492"/>
    <cellStyle name="Финансовый 2 2 3 2 2 2" xfId="6322"/>
    <cellStyle name="Финансовый 2 2 3 2 3" xfId="2592"/>
    <cellStyle name="Финансовый 2 2 3 3" xfId="1493"/>
    <cellStyle name="Финансовый 2 2 3 3 2" xfId="2023"/>
    <cellStyle name="Финансовый 2 2 3 3 2 2" xfId="6324"/>
    <cellStyle name="Финансовый 2 2 3 3 2 3" xfId="6325"/>
    <cellStyle name="Финансовый 2 2 3 3 2 4" xfId="6323"/>
    <cellStyle name="Финансовый 2 2 3 3 3" xfId="6326"/>
    <cellStyle name="Финансовый 2 2 3 3 4" xfId="2933"/>
    <cellStyle name="Финансовый 2 2 3 4" xfId="1494"/>
    <cellStyle name="Финансовый 2 2 3 4 2" xfId="6328"/>
    <cellStyle name="Финансовый 2 2 3 4 3" xfId="6327"/>
    <cellStyle name="Финансовый 2 2 3 5" xfId="6329"/>
    <cellStyle name="Финансовый 2 2 3 6" xfId="6330"/>
    <cellStyle name="Финансовый 2 2 3 7" xfId="2319"/>
    <cellStyle name="Финансовый 2 2 4" xfId="520"/>
    <cellStyle name="Финансовый 2 2 4 2" xfId="1495"/>
    <cellStyle name="Финансовый 2 2 4 2 2" xfId="6332"/>
    <cellStyle name="Финансовый 2 2 4 2 3" xfId="6331"/>
    <cellStyle name="Финансовый 2 2 4 3" xfId="6333"/>
    <cellStyle name="Финансовый 2 2 4 4" xfId="2429"/>
    <cellStyle name="Финансовый 2 2 5" xfId="1496"/>
    <cellStyle name="Финансовый 2 2 5 2" xfId="2024"/>
    <cellStyle name="Финансовый 2 2 5 2 2" xfId="7128"/>
    <cellStyle name="Финансовый 2 2 5 3" xfId="2934"/>
    <cellStyle name="Финансовый 2 2 6" xfId="1497"/>
    <cellStyle name="Финансовый 2 2 6 2" xfId="6335"/>
    <cellStyle name="Финансовый 2 2 6 2 2" xfId="6336"/>
    <cellStyle name="Финансовый 2 2 6 2 2 2" xfId="6337"/>
    <cellStyle name="Финансовый 2 2 6 2 3" xfId="6338"/>
    <cellStyle name="Финансовый 2 2 6 3" xfId="6339"/>
    <cellStyle name="Финансовый 2 2 6 4" xfId="6334"/>
    <cellStyle name="Финансовый 2 2 7" xfId="6340"/>
    <cellStyle name="Финансовый 2 2 7 2" xfId="6341"/>
    <cellStyle name="Финансовый 2 2 7 2 2" xfId="6342"/>
    <cellStyle name="Финансовый 2 2 7 3" xfId="6343"/>
    <cellStyle name="Финансовый 2 2 8" xfId="6344"/>
    <cellStyle name="Финансовый 2 2 8 2" xfId="6345"/>
    <cellStyle name="Финансовый 2 2 8 3" xfId="6346"/>
    <cellStyle name="Финансовый 2 2 9" xfId="6347"/>
    <cellStyle name="Финансовый 2 3" xfId="234"/>
    <cellStyle name="Финансовый 2 3 2" xfId="235"/>
    <cellStyle name="Финансовый 2 3 2 2" xfId="363"/>
    <cellStyle name="Финансовый 2 3 2 2 2" xfId="638"/>
    <cellStyle name="Финансовый 2 3 2 2 2 2" xfId="1498"/>
    <cellStyle name="Финансовый 2 3 2 2 2 2 2" xfId="6348"/>
    <cellStyle name="Финансовый 2 3 2 2 2 3" xfId="2593"/>
    <cellStyle name="Финансовый 2 3 2 2 3" xfId="1499"/>
    <cellStyle name="Финансовый 2 3 2 2 3 2" xfId="2025"/>
    <cellStyle name="Финансовый 2 3 2 2 3 2 2" xfId="7132"/>
    <cellStyle name="Финансовый 2 3 2 2 3 3" xfId="2935"/>
    <cellStyle name="Финансовый 2 3 2 2 4" xfId="1500"/>
    <cellStyle name="Финансовый 2 3 2 2 4 2" xfId="7131"/>
    <cellStyle name="Финансовый 2 3 2 2 5" xfId="2322"/>
    <cellStyle name="Финансовый 2 3 2 3" xfId="523"/>
    <cellStyle name="Финансовый 2 3 2 3 2" xfId="1501"/>
    <cellStyle name="Финансовый 2 3 2 3 2 2" xfId="7133"/>
    <cellStyle name="Финансовый 2 3 2 3 3" xfId="2432"/>
    <cellStyle name="Финансовый 2 3 2 4" xfId="1502"/>
    <cellStyle name="Финансовый 2 3 2 4 2" xfId="2026"/>
    <cellStyle name="Финансовый 2 3 2 4 2 2" xfId="7134"/>
    <cellStyle name="Финансовый 2 3 2 4 3" xfId="2936"/>
    <cellStyle name="Финансовый 2 3 2 5" xfId="1503"/>
    <cellStyle name="Финансовый 2 3 2 5 2" xfId="7130"/>
    <cellStyle name="Финансовый 2 3 2 6" xfId="2321"/>
    <cellStyle name="Финансовый 2 3 3" xfId="364"/>
    <cellStyle name="Финансовый 2 3 3 2" xfId="639"/>
    <cellStyle name="Финансовый 2 3 3 2 2" xfId="1504"/>
    <cellStyle name="Финансовый 2 3 3 2 2 2" xfId="6349"/>
    <cellStyle name="Финансовый 2 3 3 2 3" xfId="2594"/>
    <cellStyle name="Финансовый 2 3 3 3" xfId="1505"/>
    <cellStyle name="Финансовый 2 3 3 3 2" xfId="2027"/>
    <cellStyle name="Финансовый 2 3 3 3 2 2" xfId="7136"/>
    <cellStyle name="Финансовый 2 3 3 3 3" xfId="2937"/>
    <cellStyle name="Финансовый 2 3 3 4" xfId="1506"/>
    <cellStyle name="Финансовый 2 3 3 4 2" xfId="7135"/>
    <cellStyle name="Финансовый 2 3 3 5" xfId="2323"/>
    <cellStyle name="Финансовый 2 3 4" xfId="522"/>
    <cellStyle name="Финансовый 2 3 4 2" xfId="1507"/>
    <cellStyle name="Финансовый 2 3 4 2 2" xfId="7137"/>
    <cellStyle name="Финансовый 2 3 4 3" xfId="2431"/>
    <cellStyle name="Финансовый 2 3 5" xfId="1508"/>
    <cellStyle name="Финансовый 2 3 5 2" xfId="2028"/>
    <cellStyle name="Финансовый 2 3 5 2 2" xfId="7138"/>
    <cellStyle name="Финансовый 2 3 5 3" xfId="2938"/>
    <cellStyle name="Финансовый 2 3 6" xfId="1509"/>
    <cellStyle name="Финансовый 2 3 6 2" xfId="7129"/>
    <cellStyle name="Финансовый 2 3 7" xfId="2320"/>
    <cellStyle name="Финансовый 2 4" xfId="236"/>
    <cellStyle name="Финансовый 2 4 2" xfId="365"/>
    <cellStyle name="Финансовый 2 4 2 2" xfId="640"/>
    <cellStyle name="Финансовый 2 4 2 2 2" xfId="1510"/>
    <cellStyle name="Финансовый 2 4 2 2 2 2" xfId="6350"/>
    <cellStyle name="Финансовый 2 4 2 2 3" xfId="2595"/>
    <cellStyle name="Финансовый 2 4 2 3" xfId="1511"/>
    <cellStyle name="Финансовый 2 4 2 3 2" xfId="2029"/>
    <cellStyle name="Финансовый 2 4 2 3 2 2" xfId="7141"/>
    <cellStyle name="Финансовый 2 4 2 3 3" xfId="2939"/>
    <cellStyle name="Финансовый 2 4 2 4" xfId="1512"/>
    <cellStyle name="Финансовый 2 4 2 4 2" xfId="7140"/>
    <cellStyle name="Финансовый 2 4 2 5" xfId="2325"/>
    <cellStyle name="Финансовый 2 4 3" xfId="524"/>
    <cellStyle name="Финансовый 2 4 3 2" xfId="1513"/>
    <cellStyle name="Финансовый 2 4 3 2 2" xfId="7142"/>
    <cellStyle name="Финансовый 2 4 3 3" xfId="2433"/>
    <cellStyle name="Финансовый 2 4 4" xfId="1514"/>
    <cellStyle name="Финансовый 2 4 4 2" xfId="2030"/>
    <cellStyle name="Финансовый 2 4 4 2 2" xfId="7143"/>
    <cellStyle name="Финансовый 2 4 4 3" xfId="2940"/>
    <cellStyle name="Финансовый 2 4 5" xfId="1515"/>
    <cellStyle name="Финансовый 2 4 5 2" xfId="7139"/>
    <cellStyle name="Финансовый 2 4 6" xfId="2324"/>
    <cellStyle name="Финансовый 2 5" xfId="237"/>
    <cellStyle name="Финансовый 2 5 2" xfId="366"/>
    <cellStyle name="Финансовый 2 5 2 2" xfId="641"/>
    <cellStyle name="Финансовый 2 5 2 2 2" xfId="1516"/>
    <cellStyle name="Финансовый 2 5 2 2 2 2" xfId="6351"/>
    <cellStyle name="Финансовый 2 5 2 2 3" xfId="2596"/>
    <cellStyle name="Финансовый 2 5 2 3" xfId="1517"/>
    <cellStyle name="Финансовый 2 5 2 3 2" xfId="2031"/>
    <cellStyle name="Финансовый 2 5 2 3 2 2" xfId="7145"/>
    <cellStyle name="Финансовый 2 5 2 3 3" xfId="2941"/>
    <cellStyle name="Финансовый 2 5 2 4" xfId="1518"/>
    <cellStyle name="Финансовый 2 5 2 4 2" xfId="7144"/>
    <cellStyle name="Финансовый 2 5 2 5" xfId="2327"/>
    <cellStyle name="Финансовый 2 5 3" xfId="525"/>
    <cellStyle name="Финансовый 2 5 3 2" xfId="1519"/>
    <cellStyle name="Финансовый 2 5 3 2 2" xfId="6352"/>
    <cellStyle name="Финансовый 2 5 3 3" xfId="2434"/>
    <cellStyle name="Финансовый 2 5 4" xfId="1520"/>
    <cellStyle name="Финансовый 2 5 4 2" xfId="2032"/>
    <cellStyle name="Финансовый 2 5 4 2 2" xfId="6354"/>
    <cellStyle name="Финансовый 2 5 4 2 2 2" xfId="6355"/>
    <cellStyle name="Финансовый 2 5 4 2 2 3" xfId="6356"/>
    <cellStyle name="Финансовый 2 5 4 2 3" xfId="6357"/>
    <cellStyle name="Финансовый 2 5 4 2 3 2" xfId="6358"/>
    <cellStyle name="Финансовый 2 5 4 2 4" xfId="6359"/>
    <cellStyle name="Финансовый 2 5 4 2 5" xfId="6353"/>
    <cellStyle name="Финансовый 2 5 4 3" xfId="6360"/>
    <cellStyle name="Финансовый 2 5 4 4" xfId="2942"/>
    <cellStyle name="Финансовый 2 5 5" xfId="1521"/>
    <cellStyle name="Финансовый 2 5 5 2" xfId="6362"/>
    <cellStyle name="Финансовый 2 5 5 2 2" xfId="6363"/>
    <cellStyle name="Финансовый 2 5 5 3" xfId="6364"/>
    <cellStyle name="Финансовый 2 5 5 4" xfId="6361"/>
    <cellStyle name="Финансовый 2 5 6" xfId="6365"/>
    <cellStyle name="Финансовый 2 5 6 2" xfId="6366"/>
    <cellStyle name="Финансовый 2 5 7" xfId="6367"/>
    <cellStyle name="Финансовый 2 5 8" xfId="2326"/>
    <cellStyle name="Финансовый 2 6" xfId="238"/>
    <cellStyle name="Финансовый 2 6 2" xfId="1522"/>
    <cellStyle name="Финансовый 2 6 2 2" xfId="2034"/>
    <cellStyle name="Финансовый 2 6 2 3" xfId="2033"/>
    <cellStyle name="Финансовый 2 6 3" xfId="1523"/>
    <cellStyle name="Финансовый 2 6 3 2" xfId="6368"/>
    <cellStyle name="Финансовый 2 6 4" xfId="6369"/>
    <cellStyle name="Финансовый 2 6 4 2" xfId="6370"/>
    <cellStyle name="Финансовый 2 6 5" xfId="6371"/>
    <cellStyle name="Финансовый 2 6 5 2" xfId="6372"/>
    <cellStyle name="Финансовый 2 6 6" xfId="6373"/>
    <cellStyle name="Финансовый 2 7" xfId="239"/>
    <cellStyle name="Финансовый 2 7 2" xfId="1524"/>
    <cellStyle name="Финансовый 2 7 2 2" xfId="1525"/>
    <cellStyle name="Финансовый 2 7 2 2 2" xfId="6375"/>
    <cellStyle name="Финансовый 2 7 2 2 3" xfId="6374"/>
    <cellStyle name="Финансовый 2 7 2 3" xfId="6376"/>
    <cellStyle name="Финансовый 2 7 2 4" xfId="6377"/>
    <cellStyle name="Финансовый 2 7 2 4 2" xfId="6378"/>
    <cellStyle name="Финансовый 2 7 2 5" xfId="2597"/>
    <cellStyle name="Финансовый 2 7 3" xfId="1526"/>
    <cellStyle name="Финансовый 2 7 4" xfId="1527"/>
    <cellStyle name="Финансовый 2 7 4 2" xfId="7146"/>
    <cellStyle name="Финансовый 2 7 5" xfId="2328"/>
    <cellStyle name="Финансовый 2 8" xfId="240"/>
    <cellStyle name="Финансовый 2 8 2" xfId="6379"/>
    <cellStyle name="Финансовый 2 9" xfId="241"/>
    <cellStyle name="Финансовый 2 9 2" xfId="6380"/>
    <cellStyle name="Финансовый 2 9 2 2" xfId="6381"/>
    <cellStyle name="Финансовый 2 9 2 2 2" xfId="6382"/>
    <cellStyle name="Финансовый 2 9 2 3" xfId="6383"/>
    <cellStyle name="Финансовый 20" xfId="6384"/>
    <cellStyle name="Финансовый 20 2" xfId="7204"/>
    <cellStyle name="Финансовый 21" xfId="6385"/>
    <cellStyle name="Финансовый 22" xfId="6386"/>
    <cellStyle name="Финансовый 23" xfId="6387"/>
    <cellStyle name="Финансовый 24" xfId="6388"/>
    <cellStyle name="Финансовый 24 2" xfId="6389"/>
    <cellStyle name="Финансовый 25" xfId="6390"/>
    <cellStyle name="Финансовый 26" xfId="6391"/>
    <cellStyle name="Финансовый 27" xfId="6392"/>
    <cellStyle name="Финансовый 28" xfId="6393"/>
    <cellStyle name="Финансовый 29" xfId="2066"/>
    <cellStyle name="Финансовый 3" xfId="242"/>
    <cellStyle name="Финансовый 3 2" xfId="243"/>
    <cellStyle name="Финансовый 3 2 2" xfId="244"/>
    <cellStyle name="Финансовый 3 2 2 2" xfId="6394"/>
    <cellStyle name="Финансовый 3 2 2 2 2" xfId="6395"/>
    <cellStyle name="Финансовый 3 2 2 3" xfId="6396"/>
    <cellStyle name="Финансовый 3 2 3" xfId="527"/>
    <cellStyle name="Финансовый 3 2 3 2" xfId="2035"/>
    <cellStyle name="Финансовый 3 2 3 2 2" xfId="6398"/>
    <cellStyle name="Финансовый 3 2 3 2 2 2" xfId="6399"/>
    <cellStyle name="Финансовый 3 2 3 2 3" xfId="6400"/>
    <cellStyle name="Финансовый 3 2 3 2 4" xfId="6397"/>
    <cellStyle name="Финансовый 3 2 3 3" xfId="6401"/>
    <cellStyle name="Финансовый 3 2 3 3 2" xfId="6402"/>
    <cellStyle name="Финансовый 3 2 3 4" xfId="6403"/>
    <cellStyle name="Финансовый 3 2 3 4 2" xfId="6404"/>
    <cellStyle name="Финансовый 3 2 3 5" xfId="6405"/>
    <cellStyle name="Финансовый 3 2 3 6" xfId="2644"/>
    <cellStyle name="Финансовый 3 2 4" xfId="2036"/>
    <cellStyle name="Финансовый 3 2 4 2" xfId="2620"/>
    <cellStyle name="Финансовый 3 3" xfId="245"/>
    <cellStyle name="Финансовый 3 3 2" xfId="246"/>
    <cellStyle name="Финансовый 3 3 2 2" xfId="529"/>
    <cellStyle name="Финансовый 3 3 2 2 2" xfId="1528"/>
    <cellStyle name="Финансовый 3 3 2 2 2 2" xfId="7150"/>
    <cellStyle name="Финансовый 3 3 2 2 3" xfId="2598"/>
    <cellStyle name="Финансовый 3 3 2 3" xfId="1529"/>
    <cellStyle name="Финансовый 3 3 2 3 2" xfId="2037"/>
    <cellStyle name="Финансовый 3 3 2 3 2 2" xfId="7151"/>
    <cellStyle name="Финансовый 3 3 2 3 3" xfId="2943"/>
    <cellStyle name="Финансовый 3 3 2 4" xfId="1530"/>
    <cellStyle name="Финансовый 3 3 2 4 2" xfId="7149"/>
    <cellStyle name="Финансовый 3 3 2 5" xfId="2331"/>
    <cellStyle name="Финансовый 3 3 3" xfId="528"/>
    <cellStyle name="Финансовый 3 3 3 2" xfId="1531"/>
    <cellStyle name="Финансовый 3 3 3 2 2" xfId="7152"/>
    <cellStyle name="Финансовый 3 3 3 3" xfId="2436"/>
    <cellStyle name="Финансовый 3 3 4" xfId="1532"/>
    <cellStyle name="Финансовый 3 3 4 2" xfId="2038"/>
    <cellStyle name="Финансовый 3 3 4 2 2" xfId="7153"/>
    <cellStyle name="Финансовый 3 3 4 3" xfId="2944"/>
    <cellStyle name="Финансовый 3 3 5" xfId="1533"/>
    <cellStyle name="Финансовый 3 3 5 2" xfId="7148"/>
    <cellStyle name="Финансовый 3 3 6" xfId="2330"/>
    <cellStyle name="Финансовый 3 4" xfId="247"/>
    <cellStyle name="Финансовый 3 4 2" xfId="367"/>
    <cellStyle name="Финансовый 3 4 2 2" xfId="642"/>
    <cellStyle name="Финансовый 3 4 2 2 2" xfId="1534"/>
    <cellStyle name="Финансовый 3 4 2 2 2 2" xfId="7156"/>
    <cellStyle name="Финансовый 3 4 2 2 3" xfId="2600"/>
    <cellStyle name="Финансовый 3 4 2 3" xfId="1535"/>
    <cellStyle name="Финансовый 3 4 2 3 2" xfId="2039"/>
    <cellStyle name="Финансовый 3 4 2 3 2 2" xfId="7157"/>
    <cellStyle name="Финансовый 3 4 2 3 3" xfId="2945"/>
    <cellStyle name="Финансовый 3 4 2 4" xfId="1536"/>
    <cellStyle name="Финансовый 3 4 2 4 2" xfId="7155"/>
    <cellStyle name="Финансовый 3 4 2 5" xfId="2333"/>
    <cellStyle name="Финансовый 3 4 3" xfId="530"/>
    <cellStyle name="Финансовый 3 4 3 2" xfId="1537"/>
    <cellStyle name="Финансовый 3 4 3 2 2" xfId="6406"/>
    <cellStyle name="Финансовый 3 4 3 3" xfId="2599"/>
    <cellStyle name="Финансовый 3 4 4" xfId="1538"/>
    <cellStyle name="Финансовый 3 4 4 2" xfId="2040"/>
    <cellStyle name="Финансовый 3 4 4 2 2" xfId="7158"/>
    <cellStyle name="Финансовый 3 4 4 3" xfId="2946"/>
    <cellStyle name="Финансовый 3 4 5" xfId="1539"/>
    <cellStyle name="Финансовый 3 4 5 2" xfId="7154"/>
    <cellStyle name="Финансовый 3 4 6" xfId="2332"/>
    <cellStyle name="Финансовый 3 5" xfId="526"/>
    <cellStyle name="Финансовый 3 5 2" xfId="1540"/>
    <cellStyle name="Финансовый 3 5 2 2" xfId="6407"/>
    <cellStyle name="Финансовый 3 5 3" xfId="2435"/>
    <cellStyle name="Финансовый 3 6" xfId="1541"/>
    <cellStyle name="Финансовый 3 6 2" xfId="2041"/>
    <cellStyle name="Финансовый 3 6 2 2" xfId="7159"/>
    <cellStyle name="Финансовый 3 6 3" xfId="2947"/>
    <cellStyle name="Финансовый 3 7" xfId="1542"/>
    <cellStyle name="Финансовый 3 7 2" xfId="7147"/>
    <cellStyle name="Финансовый 3 8" xfId="2329"/>
    <cellStyle name="Финансовый 30" xfId="6544"/>
    <cellStyle name="Финансовый 31" xfId="7188"/>
    <cellStyle name="Финансовый 32" xfId="6543"/>
    <cellStyle name="Финансовый 4" xfId="248"/>
    <cellStyle name="Финансовый 4 2" xfId="249"/>
    <cellStyle name="Финансовый 4 2 2" xfId="250"/>
    <cellStyle name="Финансовый 4 2 2 2" xfId="368"/>
    <cellStyle name="Финансовый 4 2 2 2 2" xfId="643"/>
    <cellStyle name="Финансовый 4 2 2 2 2 2" xfId="1543"/>
    <cellStyle name="Финансовый 4 2 2 2 2 2 2" xfId="6408"/>
    <cellStyle name="Финансовый 4 2 2 2 2 3" xfId="2601"/>
    <cellStyle name="Финансовый 4 2 2 2 3" xfId="1544"/>
    <cellStyle name="Финансовый 4 2 2 2 3 2" xfId="2042"/>
    <cellStyle name="Финансовый 4 2 2 2 3 2 2" xfId="7163"/>
    <cellStyle name="Финансовый 4 2 2 2 3 3" xfId="2948"/>
    <cellStyle name="Финансовый 4 2 2 2 4" xfId="1545"/>
    <cellStyle name="Финансовый 4 2 2 2 4 2" xfId="7162"/>
    <cellStyle name="Финансовый 4 2 2 2 5" xfId="2337"/>
    <cellStyle name="Финансовый 4 2 2 3" xfId="533"/>
    <cellStyle name="Финансовый 4 2 2 3 2" xfId="1546"/>
    <cellStyle name="Финансовый 4 2 2 3 2 2" xfId="6410"/>
    <cellStyle name="Финансовый 4 2 2 3 2 3" xfId="6409"/>
    <cellStyle name="Финансовый 4 2 2 3 3" xfId="6411"/>
    <cellStyle name="Финансовый 4 2 2 3 4" xfId="2439"/>
    <cellStyle name="Финансовый 4 2 2 4" xfId="1547"/>
    <cellStyle name="Финансовый 4 2 2 4 2" xfId="2043"/>
    <cellStyle name="Финансовый 4 2 2 4 2 2" xfId="7164"/>
    <cellStyle name="Финансовый 4 2 2 4 3" xfId="2949"/>
    <cellStyle name="Финансовый 4 2 2 5" xfId="1548"/>
    <cellStyle name="Финансовый 4 2 2 5 2" xfId="7161"/>
    <cellStyle name="Финансовый 4 2 2 6" xfId="2336"/>
    <cellStyle name="Финансовый 4 2 3" xfId="369"/>
    <cellStyle name="Финансовый 4 2 3 2" xfId="644"/>
    <cellStyle name="Финансовый 4 2 3 2 2" xfId="1549"/>
    <cellStyle name="Финансовый 4 2 3 2 2 2" xfId="7166"/>
    <cellStyle name="Финансовый 4 2 3 2 3" xfId="2602"/>
    <cellStyle name="Финансовый 4 2 3 3" xfId="1550"/>
    <cellStyle name="Финансовый 4 2 3 3 2" xfId="2044"/>
    <cellStyle name="Финансовый 4 2 3 3 2 2" xfId="7167"/>
    <cellStyle name="Финансовый 4 2 3 3 3" xfId="2950"/>
    <cellStyle name="Финансовый 4 2 3 4" xfId="1551"/>
    <cellStyle name="Финансовый 4 2 3 4 2" xfId="7165"/>
    <cellStyle name="Финансовый 4 2 3 5" xfId="2338"/>
    <cellStyle name="Финансовый 4 2 4" xfId="532"/>
    <cellStyle name="Финансовый 4 2 4 2" xfId="1552"/>
    <cellStyle name="Финансовый 4 2 4 2 2" xfId="7168"/>
    <cellStyle name="Финансовый 4 2 4 3" xfId="2438"/>
    <cellStyle name="Финансовый 4 2 5" xfId="1553"/>
    <cellStyle name="Финансовый 4 2 5 2" xfId="2045"/>
    <cellStyle name="Финансовый 4 2 5 2 2" xfId="7169"/>
    <cellStyle name="Финансовый 4 2 5 3" xfId="2951"/>
    <cellStyle name="Финансовый 4 2 6" xfId="1554"/>
    <cellStyle name="Финансовый 4 2 6 2" xfId="7160"/>
    <cellStyle name="Финансовый 4 2 7" xfId="2335"/>
    <cellStyle name="Финансовый 4 3" xfId="251"/>
    <cellStyle name="Финансовый 4 3 2" xfId="386"/>
    <cellStyle name="Финансовый 4 3 2 2" xfId="661"/>
    <cellStyle name="Финансовый 4 3 2 2 2" xfId="1555"/>
    <cellStyle name="Финансовый 4 3 2 2 2 2" xfId="7171"/>
    <cellStyle name="Финансовый 4 3 2 2 3" xfId="2604"/>
    <cellStyle name="Финансовый 4 3 2 3" xfId="1556"/>
    <cellStyle name="Финансовый 4 3 2 3 2" xfId="2046"/>
    <cellStyle name="Финансовый 4 3 2 3 2 2" xfId="7172"/>
    <cellStyle name="Финансовый 4 3 2 3 3" xfId="2952"/>
    <cellStyle name="Финансовый 4 3 2 4" xfId="1557"/>
    <cellStyle name="Финансовый 4 3 2 4 2" xfId="7170"/>
    <cellStyle name="Финансовый 4 3 2 5" xfId="2340"/>
    <cellStyle name="Финансовый 4 3 3" xfId="534"/>
    <cellStyle name="Финансовый 4 3 3 2" xfId="1558"/>
    <cellStyle name="Финансовый 4 3 3 2 2" xfId="6412"/>
    <cellStyle name="Финансовый 4 3 3 3" xfId="2603"/>
    <cellStyle name="Финансовый 4 3 4" xfId="1559"/>
    <cellStyle name="Финансовый 4 3 4 2" xfId="2047"/>
    <cellStyle name="Финансовый 4 3 4 2 2" xfId="6413"/>
    <cellStyle name="Финансовый 4 3 4 3" xfId="6414"/>
    <cellStyle name="Финансовый 4 3 4 4" xfId="2953"/>
    <cellStyle name="Финансовый 4 3 5" xfId="1560"/>
    <cellStyle name="Финансовый 4 3 5 2" xfId="6415"/>
    <cellStyle name="Финансовый 4 3 6" xfId="2339"/>
    <cellStyle name="Финансовый 4 4" xfId="252"/>
    <cellStyle name="Финансовый 4 4 2" xfId="535"/>
    <cellStyle name="Финансовый 4 4 2 2" xfId="1561"/>
    <cellStyle name="Финансовый 4 4 2 2 2" xfId="7174"/>
    <cellStyle name="Финансовый 4 4 2 3" xfId="2605"/>
    <cellStyle name="Финансовый 4 4 3" xfId="1562"/>
    <cellStyle name="Финансовый 4 4 3 2" xfId="2048"/>
    <cellStyle name="Финансовый 4 4 3 2 2" xfId="7175"/>
    <cellStyle name="Финансовый 4 4 3 3" xfId="2954"/>
    <cellStyle name="Финансовый 4 4 4" xfId="1563"/>
    <cellStyle name="Финансовый 4 4 4 2" xfId="7173"/>
    <cellStyle name="Финансовый 4 4 5" xfId="2341"/>
    <cellStyle name="Финансовый 4 5" xfId="370"/>
    <cellStyle name="Финансовый 4 5 2" xfId="645"/>
    <cellStyle name="Финансовый 4 5 2 2" xfId="1564"/>
    <cellStyle name="Финансовый 4 5 2 2 2" xfId="7177"/>
    <cellStyle name="Финансовый 4 5 2 3" xfId="2606"/>
    <cellStyle name="Финансовый 4 5 3" xfId="1565"/>
    <cellStyle name="Финансовый 4 5 3 2" xfId="2049"/>
    <cellStyle name="Финансовый 4 5 3 2 2" xfId="7178"/>
    <cellStyle name="Финансовый 4 5 3 3" xfId="2955"/>
    <cellStyle name="Финансовый 4 5 4" xfId="1566"/>
    <cellStyle name="Финансовый 4 5 4 2" xfId="7176"/>
    <cellStyle name="Финансовый 4 5 5" xfId="2342"/>
    <cellStyle name="Финансовый 4 6" xfId="531"/>
    <cellStyle name="Финансовый 4 6 2" xfId="1567"/>
    <cellStyle name="Финансовый 4 6 2 2" xfId="7179"/>
    <cellStyle name="Финансовый 4 6 3" xfId="2437"/>
    <cellStyle name="Финансовый 4 7" xfId="1568"/>
    <cellStyle name="Финансовый 4 7 2" xfId="2050"/>
    <cellStyle name="Финансовый 4 7 2 2" xfId="6417"/>
    <cellStyle name="Финансовый 4 7 2 3" xfId="6416"/>
    <cellStyle name="Финансовый 4 7 3" xfId="2956"/>
    <cellStyle name="Финансовый 4 8" xfId="1569"/>
    <cellStyle name="Финансовый 4 8 2" xfId="6418"/>
    <cellStyle name="Финансовый 4 9" xfId="2334"/>
    <cellStyle name="Финансовый 5" xfId="253"/>
    <cellStyle name="Финансовый 5 2" xfId="371"/>
    <cellStyle name="Финансовый 5 2 2" xfId="646"/>
    <cellStyle name="Финансовый 5 2 2 2" xfId="1570"/>
    <cellStyle name="Финансовый 5 2 2 2 2" xfId="7182"/>
    <cellStyle name="Финансовый 5 2 2 3" xfId="2607"/>
    <cellStyle name="Финансовый 5 2 3" xfId="1571"/>
    <cellStyle name="Финансовый 5 2 3 2" xfId="2051"/>
    <cellStyle name="Финансовый 5 2 3 2 2" xfId="7183"/>
    <cellStyle name="Финансовый 5 2 3 3" xfId="2957"/>
    <cellStyle name="Финансовый 5 2 4" xfId="1572"/>
    <cellStyle name="Финансовый 5 2 4 2" xfId="7181"/>
    <cellStyle name="Финансовый 5 2 5" xfId="2344"/>
    <cellStyle name="Финансовый 5 3" xfId="536"/>
    <cellStyle name="Финансовый 5 3 2" xfId="1573"/>
    <cellStyle name="Финансовый 5 3 2 2" xfId="7184"/>
    <cellStyle name="Финансовый 5 3 3" xfId="2440"/>
    <cellStyle name="Финансовый 5 4" xfId="1574"/>
    <cellStyle name="Финансовый 5 4 2" xfId="2052"/>
    <cellStyle name="Финансовый 5 4 2 2" xfId="7185"/>
    <cellStyle name="Финансовый 5 4 3" xfId="2958"/>
    <cellStyle name="Финансовый 5 5" xfId="1575"/>
    <cellStyle name="Финансовый 5 5 2" xfId="7180"/>
    <cellStyle name="Финансовый 5 6" xfId="2343"/>
    <cellStyle name="Финансовый 6" xfId="254"/>
    <cellStyle name="Финансовый 6 10" xfId="2345"/>
    <cellStyle name="Финансовый 6 2" xfId="372"/>
    <cellStyle name="Финансовый 6 2 10" xfId="2346"/>
    <cellStyle name="Финансовый 6 2 2" xfId="647"/>
    <cellStyle name="Финансовый 6 2 2 10" xfId="2608"/>
    <cellStyle name="Финансовый 6 2 2 2" xfId="1576"/>
    <cellStyle name="Финансовый 6 2 2 2 2" xfId="6420"/>
    <cellStyle name="Финансовый 6 2 2 2 2 2" xfId="6421"/>
    <cellStyle name="Финансовый 6 2 2 2 3" xfId="6419"/>
    <cellStyle name="Финансовый 6 2 2 3" xfId="6422"/>
    <cellStyle name="Финансовый 6 2 2 3 2" xfId="6423"/>
    <cellStyle name="Финансовый 6 2 2 4" xfId="6424"/>
    <cellStyle name="Финансовый 6 2 2 4 2" xfId="6425"/>
    <cellStyle name="Финансовый 6 2 2 4 2 2" xfId="6426"/>
    <cellStyle name="Финансовый 6 2 2 4 3" xfId="6427"/>
    <cellStyle name="Финансовый 6 2 2 5" xfId="6428"/>
    <cellStyle name="Финансовый 6 2 2 5 2" xfId="6429"/>
    <cellStyle name="Финансовый 6 2 2 5 2 2" xfId="6430"/>
    <cellStyle name="Финансовый 6 2 2 6" xfId="6431"/>
    <cellStyle name="Финансовый 6 2 2 6 2" xfId="6432"/>
    <cellStyle name="Финансовый 6 2 2 7" xfId="6433"/>
    <cellStyle name="Финансовый 6 2 2 7 2" xfId="6434"/>
    <cellStyle name="Финансовый 6 2 2 8" xfId="6435"/>
    <cellStyle name="Финансовый 6 2 2 8 2" xfId="6436"/>
    <cellStyle name="Финансовый 6 2 2 9" xfId="6437"/>
    <cellStyle name="Финансовый 6 2 3" xfId="1577"/>
    <cellStyle name="Финансовый 6 2 3 2" xfId="2053"/>
    <cellStyle name="Финансовый 6 2 3 2 2" xfId="6439"/>
    <cellStyle name="Финансовый 6 2 3 2 3" xfId="6438"/>
    <cellStyle name="Финансовый 6 2 3 3" xfId="6440"/>
    <cellStyle name="Финансовый 6 2 3 3 2" xfId="6441"/>
    <cellStyle name="Финансовый 6 2 3 4" xfId="6442"/>
    <cellStyle name="Финансовый 6 2 3 5" xfId="2959"/>
    <cellStyle name="Финансовый 6 2 4" xfId="1578"/>
    <cellStyle name="Финансовый 6 2 4 2" xfId="6444"/>
    <cellStyle name="Финансовый 6 2 4 3" xfId="6443"/>
    <cellStyle name="Финансовый 6 2 5" xfId="6445"/>
    <cellStyle name="Финансовый 6 2 5 2" xfId="6446"/>
    <cellStyle name="Финансовый 6 2 6" xfId="6447"/>
    <cellStyle name="Финансовый 6 2 6 2" xfId="6448"/>
    <cellStyle name="Финансовый 6 2 7" xfId="6449"/>
    <cellStyle name="Финансовый 6 2 8" xfId="6450"/>
    <cellStyle name="Финансовый 6 2 9" xfId="6451"/>
    <cellStyle name="Финансовый 6 3" xfId="537"/>
    <cellStyle name="Финансовый 6 3 2" xfId="1579"/>
    <cellStyle name="Финансовый 6 3 2 2" xfId="6453"/>
    <cellStyle name="Финансовый 6 3 2 2 2" xfId="6454"/>
    <cellStyle name="Финансовый 6 3 2 3" xfId="6455"/>
    <cellStyle name="Финансовый 6 3 2 3 2" xfId="6456"/>
    <cellStyle name="Финансовый 6 3 2 4" xfId="6457"/>
    <cellStyle name="Финансовый 6 3 2 5" xfId="6452"/>
    <cellStyle name="Финансовый 6 3 3" xfId="6458"/>
    <cellStyle name="Финансовый 6 3 3 2" xfId="6459"/>
    <cellStyle name="Финансовый 6 3 3 2 2" xfId="6460"/>
    <cellStyle name="Финансовый 6 3 3 3" xfId="6461"/>
    <cellStyle name="Финансовый 6 3 3 3 2" xfId="6462"/>
    <cellStyle name="Финансовый 6 3 3 4" xfId="6463"/>
    <cellStyle name="Финансовый 6 3 4" xfId="6464"/>
    <cellStyle name="Финансовый 6 3 4 2" xfId="6465"/>
    <cellStyle name="Финансовый 6 3 5" xfId="6466"/>
    <cellStyle name="Финансовый 6 3 6" xfId="2441"/>
    <cellStyle name="Финансовый 6 4" xfId="1580"/>
    <cellStyle name="Финансовый 6 4 2" xfId="2054"/>
    <cellStyle name="Финансовый 6 4 2 2" xfId="6468"/>
    <cellStyle name="Финансовый 6 4 2 3" xfId="6467"/>
    <cellStyle name="Финансовый 6 4 3" xfId="6469"/>
    <cellStyle name="Финансовый 6 4 3 2" xfId="6470"/>
    <cellStyle name="Финансовый 6 4 4" xfId="6471"/>
    <cellStyle name="Финансовый 6 4 5" xfId="2960"/>
    <cellStyle name="Финансовый 6 5" xfId="1581"/>
    <cellStyle name="Финансовый 6 5 2" xfId="6473"/>
    <cellStyle name="Финансовый 6 5 2 2" xfId="6474"/>
    <cellStyle name="Финансовый 6 5 3" xfId="6475"/>
    <cellStyle name="Финансовый 6 5 3 2" xfId="6476"/>
    <cellStyle name="Финансовый 6 5 4" xfId="6477"/>
    <cellStyle name="Финансовый 6 5 4 2" xfId="6478"/>
    <cellStyle name="Финансовый 6 5 5" xfId="6479"/>
    <cellStyle name="Финансовый 6 5 5 2" xfId="6480"/>
    <cellStyle name="Финансовый 6 5 6" xfId="6481"/>
    <cellStyle name="Финансовый 6 5 6 2" xfId="6482"/>
    <cellStyle name="Финансовый 6 5 7" xfId="6483"/>
    <cellStyle name="Финансовый 6 5 7 2" xfId="6484"/>
    <cellStyle name="Финансовый 6 5 8" xfId="6485"/>
    <cellStyle name="Финансовый 6 5 9" xfId="6472"/>
    <cellStyle name="Финансовый 6 6" xfId="6486"/>
    <cellStyle name="Финансовый 6 6 2" xfId="6487"/>
    <cellStyle name="Финансовый 6 7" xfId="6488"/>
    <cellStyle name="Финансовый 6 7 2" xfId="6489"/>
    <cellStyle name="Финансовый 6 7 2 2" xfId="6490"/>
    <cellStyle name="Финансовый 6 7 3" xfId="6491"/>
    <cellStyle name="Финансовый 6 7 3 2" xfId="6492"/>
    <cellStyle name="Финансовый 6 7 4" xfId="6493"/>
    <cellStyle name="Финансовый 6 8" xfId="6494"/>
    <cellStyle name="Финансовый 6 8 2" xfId="6495"/>
    <cellStyle name="Финансовый 6 8 3" xfId="6496"/>
    <cellStyle name="Финансовый 6 8 4" xfId="6497"/>
    <cellStyle name="Финансовый 6 9" xfId="6498"/>
    <cellStyle name="Финансовый 7" xfId="255"/>
    <cellStyle name="Финансовый 7 2" xfId="373"/>
    <cellStyle name="Финансовый 7 2 2" xfId="648"/>
    <cellStyle name="Финансовый 7 2 2 2" xfId="1582"/>
    <cellStyle name="Финансовый 7 2 2 2 2" xfId="6499"/>
    <cellStyle name="Финансовый 7 2 2 3" xfId="2609"/>
    <cellStyle name="Финансовый 7 2 3" xfId="1583"/>
    <cellStyle name="Финансовый 7 2 3 2" xfId="2055"/>
    <cellStyle name="Финансовый 7 2 3 2 2" xfId="7187"/>
    <cellStyle name="Финансовый 7 2 3 3" xfId="2961"/>
    <cellStyle name="Финансовый 7 2 4" xfId="1584"/>
    <cellStyle name="Финансовый 7 2 4 2" xfId="7186"/>
    <cellStyle name="Финансовый 7 2 5" xfId="2348"/>
    <cellStyle name="Финансовый 7 3" xfId="1585"/>
    <cellStyle name="Финансовый 7 3 10" xfId="6500"/>
    <cellStyle name="Финансовый 7 3 11" xfId="6501"/>
    <cellStyle name="Финансовый 7 3 12" xfId="6502"/>
    <cellStyle name="Финансовый 7 3 13" xfId="2442"/>
    <cellStyle name="Финансовый 7 3 2" xfId="1586"/>
    <cellStyle name="Финансовый 7 3 2 2" xfId="6504"/>
    <cellStyle name="Финансовый 7 3 2 3" xfId="6503"/>
    <cellStyle name="Финансовый 7 3 3" xfId="6505"/>
    <cellStyle name="Финансовый 7 3 3 2" xfId="6506"/>
    <cellStyle name="Финансовый 7 3 3 2 2" xfId="6507"/>
    <cellStyle name="Финансовый 7 3 3 3" xfId="6508"/>
    <cellStyle name="Финансовый 7 3 3 4" xfId="6509"/>
    <cellStyle name="Финансовый 7 3 3 5" xfId="6510"/>
    <cellStyle name="Финансовый 7 3 3 6" xfId="6511"/>
    <cellStyle name="Финансовый 7 3 3 7" xfId="6512"/>
    <cellStyle name="Финансовый 7 3 4" xfId="6513"/>
    <cellStyle name="Финансовый 7 3 5" xfId="6514"/>
    <cellStyle name="Финансовый 7 3 6" xfId="6515"/>
    <cellStyle name="Финансовый 7 3 7" xfId="6516"/>
    <cellStyle name="Финансовый 7 3 8" xfId="6517"/>
    <cellStyle name="Финансовый 7 3 9" xfId="6518"/>
    <cellStyle name="Финансовый 7 4" xfId="1587"/>
    <cellStyle name="Финансовый 7 5" xfId="1588"/>
    <cellStyle name="Финансовый 7 5 2" xfId="6520"/>
    <cellStyle name="Финансовый 7 5 3" xfId="6519"/>
    <cellStyle name="Финансовый 7 6" xfId="6521"/>
    <cellStyle name="Финансовый 7 6 2" xfId="6522"/>
    <cellStyle name="Финансовый 7 6 2 2" xfId="6523"/>
    <cellStyle name="Финансовый 7 6 3" xfId="6524"/>
    <cellStyle name="Финансовый 7 6 4" xfId="6525"/>
    <cellStyle name="Финансовый 7 6 4 2" xfId="6526"/>
    <cellStyle name="Финансовый 7 6 4 3" xfId="6527"/>
    <cellStyle name="Финансовый 7 6 5" xfId="6528"/>
    <cellStyle name="Финансовый 7 6 6" xfId="6529"/>
    <cellStyle name="Финансовый 7 7" xfId="6530"/>
    <cellStyle name="Финансовый 7 8" xfId="2347"/>
    <cellStyle name="Финансовый 8" xfId="256"/>
    <cellStyle name="Финансовый 8 2" xfId="6531"/>
    <cellStyle name="Финансовый 8 3" xfId="6532"/>
    <cellStyle name="Финансовый 8 3 2" xfId="6533"/>
    <cellStyle name="Финансовый 8 4" xfId="6534"/>
    <cellStyle name="Финансовый 9" xfId="257"/>
    <cellStyle name="Финансовый 9 2" xfId="538"/>
    <cellStyle name="Финансовый 9 2 2" xfId="1589"/>
    <cellStyle name="Финансовый 9 2 2 2" xfId="6535"/>
    <cellStyle name="Финансовый 9 2 3" xfId="2610"/>
    <cellStyle name="Финансовый 9 3" xfId="1590"/>
    <cellStyle name="Финансовый 9 3 2" xfId="2056"/>
    <cellStyle name="Финансовый 9 3 2 2" xfId="6536"/>
    <cellStyle name="Финансовый 9 3 3" xfId="2962"/>
    <cellStyle name="Финансовый 9 4" xfId="1591"/>
    <cellStyle name="Финансовый 9 4 2" xfId="6537"/>
    <cellStyle name="Финансовый 9 5" xfId="2349"/>
  </cellStyles>
  <dxfs count="45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0033CC"/>
      <color rgb="FFCF340F"/>
      <color rgb="FFCCFFCC"/>
      <color rgb="FFF9DBFD"/>
      <color rgb="FFFF33CC"/>
      <color rgb="FF99CCFF"/>
      <color rgb="FF99FFCC"/>
      <color rgb="FFCC00FF"/>
      <color rgb="FF0000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209551</xdr:rowOff>
    </xdr:from>
    <xdr:to>
      <xdr:col>1</xdr:col>
      <xdr:colOff>0</xdr:colOff>
      <xdr:row>2</xdr:row>
      <xdr:rowOff>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09551"/>
          <a:ext cx="25527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93;&#1093;&#1093;&#1093;@&#1093;&#1093;&#1093;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J52"/>
  <sheetViews>
    <sheetView view="pageBreakPreview" zoomScale="90" zoomScaleSheetLayoutView="90" workbookViewId="0">
      <selection activeCell="B21" sqref="B21"/>
    </sheetView>
  </sheetViews>
  <sheetFormatPr defaultColWidth="8.85546875" defaultRowHeight="15.75"/>
  <cols>
    <col min="1" max="1" width="3.7109375" style="11" customWidth="1"/>
    <col min="2" max="2" width="35" style="11" customWidth="1"/>
    <col min="3" max="3" width="43.7109375" style="23" customWidth="1"/>
    <col min="4" max="4" width="0.5703125" style="11" customWidth="1"/>
    <col min="5" max="16384" width="8.85546875" style="11"/>
  </cols>
  <sheetData>
    <row r="1" spans="1:10">
      <c r="A1" s="46"/>
      <c r="B1" s="46"/>
      <c r="C1" s="198"/>
      <c r="D1" s="46"/>
      <c r="E1" s="199"/>
      <c r="F1" s="199"/>
      <c r="G1" s="199"/>
      <c r="H1" s="199"/>
      <c r="I1" s="199"/>
      <c r="J1" s="199"/>
    </row>
    <row r="2" spans="1:10">
      <c r="A2" s="46"/>
      <c r="B2" s="46"/>
      <c r="C2" s="198"/>
      <c r="D2" s="46"/>
      <c r="E2" s="199"/>
      <c r="F2" s="199"/>
      <c r="G2" s="199"/>
      <c r="H2" s="199"/>
      <c r="I2" s="199"/>
      <c r="J2" s="199"/>
    </row>
    <row r="3" spans="1:10">
      <c r="A3" s="46"/>
      <c r="B3" s="200" t="s">
        <v>0</v>
      </c>
      <c r="C3" s="204" t="s">
        <v>1</v>
      </c>
      <c r="D3" s="46"/>
      <c r="E3" s="199"/>
      <c r="F3" s="199"/>
      <c r="G3" s="199"/>
      <c r="H3" s="199"/>
      <c r="I3" s="199"/>
      <c r="J3" s="199"/>
    </row>
    <row r="4" spans="1:10">
      <c r="A4" s="46"/>
      <c r="B4" s="200"/>
      <c r="C4" s="205"/>
      <c r="D4" s="46"/>
      <c r="E4" s="199"/>
      <c r="F4" s="199"/>
      <c r="G4" s="199"/>
      <c r="H4" s="199"/>
      <c r="I4" s="199"/>
      <c r="J4" s="199"/>
    </row>
    <row r="5" spans="1:10">
      <c r="A5" s="46"/>
      <c r="B5" s="200" t="s">
        <v>2</v>
      </c>
      <c r="C5" s="204">
        <v>8800</v>
      </c>
      <c r="D5" s="46"/>
      <c r="E5" s="199"/>
      <c r="F5" s="199"/>
      <c r="G5" s="199"/>
      <c r="H5" s="199"/>
      <c r="I5" s="199"/>
      <c r="J5" s="199"/>
    </row>
    <row r="6" spans="1:10">
      <c r="A6" s="46"/>
      <c r="B6" s="200"/>
      <c r="C6" s="205"/>
      <c r="D6" s="46"/>
      <c r="E6" s="199"/>
      <c r="F6" s="199"/>
      <c r="G6" s="199"/>
      <c r="H6" s="199"/>
      <c r="I6" s="199"/>
      <c r="J6" s="199"/>
    </row>
    <row r="7" spans="1:10">
      <c r="A7" s="201"/>
      <c r="B7" s="427"/>
      <c r="C7" s="206"/>
      <c r="D7" s="201"/>
      <c r="E7" s="199"/>
      <c r="F7" s="199"/>
      <c r="G7" s="199"/>
      <c r="H7" s="199"/>
      <c r="I7" s="199"/>
      <c r="J7" s="199"/>
    </row>
    <row r="8" spans="1:10">
      <c r="A8" s="46"/>
      <c r="B8" s="200"/>
      <c r="C8" s="205"/>
      <c r="D8" s="46"/>
      <c r="E8" s="199"/>
      <c r="F8" s="199"/>
      <c r="G8" s="202"/>
      <c r="H8" s="199"/>
      <c r="I8" s="199"/>
      <c r="J8" s="199"/>
    </row>
    <row r="9" spans="1:10">
      <c r="A9" s="46"/>
      <c r="B9" s="200"/>
      <c r="C9" s="205"/>
      <c r="D9" s="46"/>
      <c r="E9" s="199"/>
      <c r="F9" s="199"/>
      <c r="G9" s="199"/>
      <c r="H9" s="199"/>
      <c r="I9" s="199"/>
      <c r="J9" s="199"/>
    </row>
    <row r="10" spans="1:10">
      <c r="A10" s="46"/>
      <c r="B10" s="200" t="s">
        <v>3</v>
      </c>
      <c r="C10" s="207" t="s">
        <v>136</v>
      </c>
      <c r="D10" s="46"/>
      <c r="E10" s="199"/>
      <c r="F10" s="199"/>
      <c r="G10" s="199"/>
      <c r="H10" s="199"/>
      <c r="I10" s="199"/>
      <c r="J10" s="199"/>
    </row>
    <row r="11" spans="1:10">
      <c r="A11" s="46"/>
      <c r="B11" s="200"/>
      <c r="C11" s="205"/>
      <c r="D11" s="46"/>
      <c r="E11" s="199"/>
      <c r="F11" s="199"/>
      <c r="G11" s="199"/>
      <c r="H11" s="199"/>
      <c r="I11" s="199"/>
      <c r="J11" s="199"/>
    </row>
    <row r="12" spans="1:10">
      <c r="A12" s="46"/>
      <c r="B12" s="200" t="s">
        <v>4</v>
      </c>
      <c r="C12" s="204">
        <v>8800</v>
      </c>
      <c r="D12" s="46"/>
      <c r="E12" s="199"/>
      <c r="F12" s="199"/>
      <c r="G12" s="199"/>
      <c r="H12" s="199"/>
      <c r="I12" s="199"/>
      <c r="J12" s="199"/>
    </row>
    <row r="13" spans="1:10">
      <c r="A13" s="46"/>
      <c r="B13" s="200"/>
      <c r="C13" s="198"/>
      <c r="D13" s="46"/>
      <c r="E13" s="199"/>
      <c r="F13" s="199"/>
      <c r="G13" s="199"/>
      <c r="H13" s="199"/>
      <c r="I13" s="199"/>
      <c r="J13" s="199"/>
    </row>
    <row r="14" spans="1:10">
      <c r="A14" s="46"/>
      <c r="B14" s="46"/>
      <c r="C14" s="198"/>
      <c r="D14" s="46"/>
      <c r="E14" s="199"/>
      <c r="F14" s="199"/>
      <c r="G14" s="199"/>
      <c r="H14" s="199"/>
      <c r="I14" s="199"/>
      <c r="J14" s="199"/>
    </row>
    <row r="15" spans="1:10">
      <c r="A15" s="46"/>
      <c r="B15" s="46"/>
      <c r="C15" s="198"/>
      <c r="D15" s="46"/>
      <c r="E15" s="199"/>
      <c r="F15" s="199"/>
      <c r="G15" s="199"/>
      <c r="H15" s="199"/>
      <c r="I15" s="199"/>
      <c r="J15" s="199"/>
    </row>
    <row r="16" spans="1:10">
      <c r="A16" s="46"/>
      <c r="B16" s="46"/>
      <c r="C16" s="198"/>
      <c r="D16" s="46"/>
      <c r="E16" s="199"/>
      <c r="F16" s="199"/>
      <c r="G16" s="199"/>
      <c r="H16" s="199"/>
      <c r="I16" s="199"/>
      <c r="J16" s="199"/>
    </row>
    <row r="17" spans="1:10">
      <c r="A17" s="46"/>
      <c r="B17" s="46"/>
      <c r="C17" s="198"/>
      <c r="D17" s="46"/>
      <c r="E17" s="199"/>
      <c r="F17" s="199"/>
      <c r="G17" s="199"/>
      <c r="H17" s="199"/>
      <c r="I17" s="199"/>
      <c r="J17" s="199"/>
    </row>
    <row r="18" spans="1:10">
      <c r="A18" s="46"/>
      <c r="B18" s="46"/>
      <c r="C18" s="198"/>
      <c r="D18" s="46"/>
      <c r="E18" s="199"/>
      <c r="F18" s="199"/>
      <c r="G18" s="199"/>
      <c r="H18" s="199"/>
      <c r="I18" s="199"/>
      <c r="J18" s="199"/>
    </row>
    <row r="19" spans="1:10">
      <c r="A19" s="46"/>
      <c r="B19" s="46"/>
      <c r="C19" s="198"/>
      <c r="D19" s="46"/>
      <c r="E19" s="199"/>
      <c r="F19" s="199"/>
      <c r="G19" s="199"/>
      <c r="H19" s="199"/>
      <c r="I19" s="199"/>
      <c r="J19" s="199"/>
    </row>
    <row r="20" spans="1:10">
      <c r="A20" s="46"/>
      <c r="B20" s="46"/>
      <c r="C20" s="198"/>
      <c r="D20" s="46"/>
      <c r="E20" s="199"/>
      <c r="F20" s="199"/>
      <c r="G20" s="199"/>
      <c r="H20" s="199"/>
      <c r="I20" s="199"/>
      <c r="J20" s="199"/>
    </row>
    <row r="21" spans="1:10">
      <c r="A21" s="46"/>
      <c r="B21" s="46"/>
      <c r="C21" s="198"/>
      <c r="D21" s="46"/>
      <c r="E21" s="199"/>
      <c r="F21" s="199"/>
      <c r="G21" s="199"/>
      <c r="H21" s="199"/>
      <c r="I21" s="199"/>
      <c r="J21" s="199"/>
    </row>
    <row r="22" spans="1:10">
      <c r="A22" s="46"/>
      <c r="B22" s="46"/>
      <c r="C22" s="198"/>
      <c r="D22" s="46"/>
      <c r="E22" s="199"/>
      <c r="F22" s="199"/>
      <c r="G22" s="199"/>
      <c r="H22" s="199"/>
      <c r="I22" s="199"/>
      <c r="J22" s="199"/>
    </row>
    <row r="23" spans="1:10">
      <c r="A23" s="46"/>
      <c r="B23" s="46"/>
      <c r="C23" s="198"/>
      <c r="D23" s="46"/>
      <c r="E23" s="199"/>
      <c r="F23" s="199"/>
      <c r="G23" s="199"/>
      <c r="H23" s="199"/>
      <c r="I23" s="199"/>
      <c r="J23" s="199"/>
    </row>
    <row r="24" spans="1:10">
      <c r="A24" s="199"/>
      <c r="B24" s="199"/>
      <c r="C24" s="203"/>
      <c r="D24" s="199"/>
      <c r="E24" s="199"/>
      <c r="F24" s="199"/>
      <c r="G24" s="199"/>
      <c r="H24" s="199"/>
      <c r="I24" s="199"/>
      <c r="J24" s="199"/>
    </row>
    <row r="25" spans="1:10">
      <c r="A25" s="199"/>
      <c r="B25" s="199"/>
      <c r="C25" s="203"/>
      <c r="D25" s="199"/>
      <c r="E25" s="199"/>
      <c r="F25" s="199"/>
      <c r="G25" s="199"/>
      <c r="H25" s="199"/>
      <c r="I25" s="199"/>
      <c r="J25" s="199"/>
    </row>
    <row r="26" spans="1:10">
      <c r="A26" s="199"/>
      <c r="B26" s="199"/>
      <c r="C26" s="203"/>
      <c r="D26" s="199"/>
      <c r="E26" s="199"/>
      <c r="F26" s="199"/>
      <c r="G26" s="199"/>
      <c r="H26" s="199"/>
      <c r="I26" s="199"/>
      <c r="J26" s="199"/>
    </row>
    <row r="27" spans="1:10">
      <c r="A27" s="199"/>
      <c r="B27" s="199"/>
      <c r="C27" s="203"/>
      <c r="D27" s="199"/>
      <c r="E27" s="199"/>
      <c r="F27" s="199"/>
      <c r="G27" s="199"/>
      <c r="H27" s="199"/>
      <c r="I27" s="199"/>
      <c r="J27" s="199"/>
    </row>
    <row r="28" spans="1:10">
      <c r="A28" s="199"/>
      <c r="B28" s="199"/>
      <c r="C28" s="203"/>
      <c r="D28" s="199"/>
      <c r="E28" s="199"/>
      <c r="F28" s="199"/>
      <c r="G28" s="199"/>
      <c r="H28" s="199"/>
      <c r="I28" s="199"/>
      <c r="J28" s="199"/>
    </row>
    <row r="29" spans="1:10">
      <c r="A29" s="199"/>
      <c r="B29" s="199"/>
      <c r="C29" s="203"/>
      <c r="D29" s="199"/>
      <c r="E29" s="199"/>
      <c r="F29" s="199"/>
      <c r="G29" s="199"/>
      <c r="H29" s="199"/>
      <c r="I29" s="199"/>
      <c r="J29" s="199"/>
    </row>
    <row r="30" spans="1:10">
      <c r="A30" s="199"/>
      <c r="B30" s="199"/>
      <c r="C30" s="203"/>
      <c r="D30" s="199"/>
      <c r="E30" s="199"/>
      <c r="F30" s="199"/>
      <c r="G30" s="199"/>
      <c r="H30" s="199"/>
      <c r="I30" s="199"/>
    </row>
    <row r="31" spans="1:10">
      <c r="A31" s="199"/>
      <c r="B31" s="199"/>
      <c r="C31" s="203"/>
      <c r="D31" s="199"/>
      <c r="E31" s="199"/>
      <c r="F31" s="199"/>
      <c r="G31" s="199"/>
      <c r="H31" s="199"/>
      <c r="I31" s="199"/>
    </row>
    <row r="32" spans="1:10">
      <c r="A32" s="199"/>
      <c r="B32" s="199"/>
      <c r="C32" s="203"/>
      <c r="D32" s="199"/>
      <c r="E32" s="199"/>
      <c r="F32" s="199"/>
      <c r="G32" s="199"/>
      <c r="H32" s="199"/>
      <c r="I32" s="199"/>
    </row>
    <row r="33" spans="1:9">
      <c r="A33" s="199"/>
      <c r="B33" s="199"/>
      <c r="C33" s="203"/>
      <c r="D33" s="199"/>
      <c r="E33" s="199"/>
      <c r="F33" s="199"/>
      <c r="G33" s="199"/>
      <c r="H33" s="199"/>
      <c r="I33" s="199"/>
    </row>
    <row r="34" spans="1:9">
      <c r="A34" s="199"/>
      <c r="B34" s="199"/>
      <c r="C34" s="203"/>
      <c r="D34" s="199"/>
      <c r="E34" s="199"/>
      <c r="F34" s="199"/>
      <c r="G34" s="199"/>
      <c r="H34" s="199"/>
      <c r="I34" s="199"/>
    </row>
    <row r="35" spans="1:9">
      <c r="A35" s="199"/>
      <c r="B35" s="199"/>
      <c r="C35" s="203"/>
      <c r="D35" s="199"/>
      <c r="E35" s="199"/>
      <c r="F35" s="199"/>
      <c r="G35" s="199"/>
      <c r="H35" s="199"/>
      <c r="I35" s="199"/>
    </row>
    <row r="36" spans="1:9">
      <c r="A36" s="199"/>
      <c r="B36" s="199"/>
      <c r="C36" s="203"/>
      <c r="D36" s="199"/>
      <c r="E36" s="199"/>
      <c r="F36" s="199"/>
      <c r="G36" s="199"/>
      <c r="H36" s="199"/>
      <c r="I36" s="199"/>
    </row>
    <row r="37" spans="1:9">
      <c r="A37" s="199"/>
      <c r="B37" s="199"/>
      <c r="C37" s="203"/>
      <c r="D37" s="199"/>
      <c r="E37" s="199"/>
      <c r="F37" s="199"/>
      <c r="G37" s="199"/>
      <c r="H37" s="199"/>
      <c r="I37" s="199"/>
    </row>
    <row r="38" spans="1:9">
      <c r="A38" s="199"/>
      <c r="B38" s="199"/>
      <c r="C38" s="203"/>
      <c r="D38" s="199"/>
      <c r="E38" s="199"/>
      <c r="F38" s="199"/>
      <c r="G38" s="199"/>
      <c r="H38" s="199"/>
      <c r="I38" s="199"/>
    </row>
    <row r="39" spans="1:9">
      <c r="A39" s="199"/>
      <c r="B39" s="199"/>
      <c r="C39" s="203"/>
      <c r="D39" s="199"/>
      <c r="E39" s="199"/>
      <c r="F39" s="199"/>
      <c r="G39" s="199"/>
      <c r="H39" s="199"/>
      <c r="I39" s="199"/>
    </row>
    <row r="40" spans="1:9">
      <c r="A40" s="199"/>
      <c r="B40" s="199"/>
      <c r="C40" s="203"/>
      <c r="D40" s="199"/>
      <c r="E40" s="199"/>
      <c r="F40" s="199"/>
      <c r="G40" s="199"/>
      <c r="H40" s="199"/>
      <c r="I40" s="199"/>
    </row>
    <row r="41" spans="1:9">
      <c r="A41" s="199"/>
      <c r="B41" s="199"/>
      <c r="C41" s="203"/>
      <c r="D41" s="199"/>
      <c r="E41" s="199"/>
      <c r="F41" s="199"/>
      <c r="G41" s="199"/>
      <c r="H41" s="199"/>
      <c r="I41" s="199"/>
    </row>
    <row r="42" spans="1:9">
      <c r="A42" s="199"/>
      <c r="B42" s="199"/>
      <c r="C42" s="203"/>
      <c r="D42" s="199"/>
      <c r="E42" s="199"/>
      <c r="F42" s="199"/>
      <c r="G42" s="199"/>
      <c r="H42" s="199"/>
      <c r="I42" s="199"/>
    </row>
    <row r="43" spans="1:9">
      <c r="A43" s="199"/>
      <c r="B43" s="199"/>
      <c r="C43" s="203"/>
      <c r="D43" s="199"/>
      <c r="E43" s="199"/>
      <c r="F43" s="199"/>
      <c r="G43" s="199"/>
      <c r="H43" s="199"/>
      <c r="I43" s="199"/>
    </row>
    <row r="44" spans="1:9">
      <c r="A44" s="199"/>
      <c r="B44" s="199"/>
      <c r="C44" s="203"/>
      <c r="D44" s="199"/>
      <c r="E44" s="199"/>
      <c r="F44" s="199"/>
      <c r="G44" s="199"/>
      <c r="H44" s="199"/>
      <c r="I44" s="199"/>
    </row>
    <row r="45" spans="1:9">
      <c r="A45" s="199"/>
      <c r="B45" s="199"/>
      <c r="C45" s="203"/>
      <c r="D45" s="199"/>
      <c r="E45" s="199"/>
      <c r="F45" s="199"/>
      <c r="G45" s="199"/>
      <c r="H45" s="199"/>
      <c r="I45" s="199"/>
    </row>
    <row r="46" spans="1:9">
      <c r="A46" s="199"/>
      <c r="B46" s="199"/>
      <c r="C46" s="203"/>
      <c r="D46" s="199"/>
      <c r="E46" s="199"/>
      <c r="F46" s="199"/>
      <c r="G46" s="199"/>
      <c r="H46" s="199"/>
      <c r="I46" s="199"/>
    </row>
    <row r="47" spans="1:9">
      <c r="A47" s="199"/>
      <c r="B47" s="199"/>
      <c r="C47" s="203"/>
      <c r="D47" s="199"/>
      <c r="E47" s="199"/>
      <c r="F47" s="199"/>
      <c r="G47" s="199"/>
      <c r="H47" s="199"/>
      <c r="I47" s="199"/>
    </row>
    <row r="48" spans="1:9">
      <c r="A48" s="199"/>
      <c r="B48" s="199"/>
      <c r="C48" s="203"/>
      <c r="D48" s="199"/>
      <c r="E48" s="199"/>
      <c r="F48" s="199"/>
      <c r="G48" s="199"/>
      <c r="H48" s="199"/>
      <c r="I48" s="199"/>
    </row>
    <row r="49" spans="1:9">
      <c r="A49" s="199"/>
      <c r="B49" s="199"/>
      <c r="C49" s="203"/>
      <c r="D49" s="199"/>
      <c r="E49" s="199"/>
      <c r="F49" s="199"/>
      <c r="G49" s="199"/>
      <c r="H49" s="199"/>
      <c r="I49" s="199"/>
    </row>
    <row r="50" spans="1:9">
      <c r="A50" s="199"/>
      <c r="B50" s="199"/>
      <c r="C50" s="203"/>
      <c r="D50" s="199"/>
      <c r="E50" s="199"/>
      <c r="F50" s="199"/>
      <c r="G50" s="199"/>
      <c r="H50" s="199"/>
      <c r="I50" s="199"/>
    </row>
    <row r="51" spans="1:9">
      <c r="A51" s="199"/>
      <c r="B51" s="199"/>
      <c r="C51" s="203"/>
      <c r="D51" s="199"/>
      <c r="E51" s="199"/>
      <c r="F51" s="199"/>
      <c r="G51" s="199"/>
      <c r="H51" s="199"/>
      <c r="I51" s="199"/>
    </row>
    <row r="52" spans="1:9">
      <c r="A52" s="199"/>
      <c r="B52" s="199"/>
      <c r="C52" s="203"/>
      <c r="D52" s="199"/>
      <c r="E52" s="199"/>
      <c r="F52" s="199"/>
      <c r="G52" s="199"/>
      <c r="H52" s="199"/>
      <c r="I52" s="199"/>
    </row>
  </sheetData>
  <hyperlinks>
    <hyperlink ref="C10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F340F"/>
  </sheetPr>
  <dimension ref="A1:O47"/>
  <sheetViews>
    <sheetView view="pageBreakPreview" zoomScale="70" zoomScaleSheetLayoutView="70" workbookViewId="0">
      <selection activeCell="I6" sqref="I6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46" hidden="1" customWidth="1"/>
    <col min="6" max="6" width="16.5703125" style="225" customWidth="1"/>
    <col min="7" max="7" width="10" style="110" customWidth="1"/>
    <col min="8" max="9" width="18.140625" style="63" customWidth="1"/>
    <col min="10" max="16384" width="9.140625" style="11"/>
  </cols>
  <sheetData>
    <row r="1" spans="1:15" ht="16.5" thickBot="1">
      <c r="A1" s="260" t="str">
        <f>Bambino!A1</f>
        <v>с 10.01 по 14.01.2025 г. включительно</v>
      </c>
      <c r="B1" s="46"/>
      <c r="C1" s="46"/>
      <c r="D1" s="46"/>
      <c r="G1" s="69"/>
      <c r="H1" s="62"/>
      <c r="I1" s="760" t="s">
        <v>28</v>
      </c>
      <c r="J1" s="769"/>
      <c r="K1" s="769"/>
      <c r="L1" s="769"/>
    </row>
    <row r="2" spans="1:15" ht="36.75" customHeight="1" thickBot="1">
      <c r="A2" s="772" t="s">
        <v>198</v>
      </c>
      <c r="B2" s="773"/>
      <c r="C2" s="773"/>
      <c r="D2" s="773"/>
      <c r="E2" s="773"/>
      <c r="F2" s="773"/>
      <c r="G2" s="773"/>
      <c r="H2" s="773"/>
      <c r="I2" s="773"/>
    </row>
    <row r="3" spans="1:15" ht="35.25" customHeight="1" thickBot="1">
      <c r="A3" s="197" t="s">
        <v>199</v>
      </c>
      <c r="B3" s="622" t="s">
        <v>29</v>
      </c>
      <c r="C3" s="767" t="s">
        <v>30</v>
      </c>
      <c r="D3" s="768"/>
      <c r="E3" s="275" t="s">
        <v>32</v>
      </c>
      <c r="F3" s="428" t="s">
        <v>32</v>
      </c>
      <c r="G3" s="264" t="s">
        <v>33</v>
      </c>
      <c r="H3" s="326" t="s">
        <v>34</v>
      </c>
      <c r="I3" s="1003" t="s">
        <v>31</v>
      </c>
    </row>
    <row r="4" spans="1:15" ht="15" customHeight="1">
      <c r="A4" s="493"/>
      <c r="B4" s="782" t="s">
        <v>291</v>
      </c>
      <c r="C4" s="775" t="s">
        <v>351</v>
      </c>
      <c r="D4" s="311">
        <v>80</v>
      </c>
      <c r="E4" s="672">
        <v>14625</v>
      </c>
      <c r="F4" s="226">
        <f>ROUND(E4*(1+'Wildberries (РРЦ)'!$D$2),0)</f>
        <v>14625</v>
      </c>
      <c r="G4" s="223">
        <v>0.3</v>
      </c>
      <c r="H4" s="358">
        <f>F4*(1-G4)</f>
        <v>10237.5</v>
      </c>
      <c r="I4" s="929">
        <v>7718.9400000000005</v>
      </c>
      <c r="O4" s="89"/>
    </row>
    <row r="5" spans="1:15" ht="15.75" customHeight="1">
      <c r="A5" s="618" t="s">
        <v>292</v>
      </c>
      <c r="B5" s="782"/>
      <c r="C5" s="776"/>
      <c r="D5" s="313">
        <v>90</v>
      </c>
      <c r="E5" s="673">
        <v>16530</v>
      </c>
      <c r="F5" s="134">
        <f>ROUND(E5*(1+'Wildberries (РРЦ)'!$D$2),0)</f>
        <v>16530</v>
      </c>
      <c r="G5" s="223">
        <v>0.3</v>
      </c>
      <c r="H5" s="320">
        <f t="shared" ref="H5:H10" si="0">F5*(1-G5)</f>
        <v>11571</v>
      </c>
      <c r="I5" s="930">
        <v>8726.3549999999996</v>
      </c>
      <c r="O5" s="89"/>
    </row>
    <row r="6" spans="1:15" ht="15.75" customHeight="1">
      <c r="A6" s="618" t="s">
        <v>293</v>
      </c>
      <c r="B6" s="782"/>
      <c r="C6" s="776"/>
      <c r="D6" s="313">
        <v>120</v>
      </c>
      <c r="E6" s="673">
        <v>21270</v>
      </c>
      <c r="F6" s="134">
        <f>ROUND(E6*(1+'Wildberries (РРЦ)'!$D$2),0)</f>
        <v>21270</v>
      </c>
      <c r="G6" s="223">
        <v>0.3</v>
      </c>
      <c r="H6" s="320">
        <f t="shared" si="0"/>
        <v>14888.999999999998</v>
      </c>
      <c r="I6" s="930">
        <v>11229.246000000001</v>
      </c>
      <c r="O6" s="89"/>
    </row>
    <row r="7" spans="1:15">
      <c r="A7" s="618" t="s">
        <v>38</v>
      </c>
      <c r="B7" s="782"/>
      <c r="C7" s="776"/>
      <c r="D7" s="489">
        <v>140</v>
      </c>
      <c r="E7" s="673">
        <v>23775</v>
      </c>
      <c r="F7" s="134">
        <f>ROUND(E7*(1+'Wildberries (РРЦ)'!$D$2),0)</f>
        <v>23775</v>
      </c>
      <c r="G7" s="223">
        <v>0.3</v>
      </c>
      <c r="H7" s="320">
        <f t="shared" si="0"/>
        <v>16642.5</v>
      </c>
      <c r="I7" s="930">
        <v>12547.944000000001</v>
      </c>
      <c r="O7" s="89"/>
    </row>
    <row r="8" spans="1:15">
      <c r="A8" s="618" t="s">
        <v>39</v>
      </c>
      <c r="B8" s="782"/>
      <c r="C8" s="776"/>
      <c r="D8" s="490">
        <v>160</v>
      </c>
      <c r="E8" s="674">
        <v>26985</v>
      </c>
      <c r="F8" s="227">
        <f>ROUND(E8*(1+'Wildberries (РРЦ)'!$D$2),0)</f>
        <v>26985</v>
      </c>
      <c r="G8" s="224">
        <v>0.3</v>
      </c>
      <c r="H8" s="328">
        <f t="shared" si="0"/>
        <v>18889.5</v>
      </c>
      <c r="I8" s="931">
        <v>14267.412</v>
      </c>
      <c r="O8" s="89"/>
    </row>
    <row r="9" spans="1:15">
      <c r="A9" s="618" t="s">
        <v>97</v>
      </c>
      <c r="B9" s="782"/>
      <c r="C9" s="776"/>
      <c r="D9" s="489">
        <v>180</v>
      </c>
      <c r="E9" s="673">
        <v>29985</v>
      </c>
      <c r="F9" s="134">
        <f>ROUND(E9*(1+'Wildberries (РРЦ)'!$D$2),0)</f>
        <v>29985</v>
      </c>
      <c r="G9" s="223">
        <v>0.3</v>
      </c>
      <c r="H9" s="320">
        <f t="shared" si="0"/>
        <v>20989.5</v>
      </c>
      <c r="I9" s="930">
        <v>15830.964</v>
      </c>
      <c r="O9" s="89"/>
    </row>
    <row r="10" spans="1:15" ht="16.5" thickBot="1">
      <c r="A10" s="618"/>
      <c r="B10" s="783"/>
      <c r="C10" s="790"/>
      <c r="D10" s="491">
        <v>200</v>
      </c>
      <c r="E10" s="679">
        <v>32025</v>
      </c>
      <c r="F10" s="230">
        <f>ROUND(E10*(1+'Wildberries (РРЦ)'!$D$2),0)</f>
        <v>32025</v>
      </c>
      <c r="G10" s="223">
        <v>0.3</v>
      </c>
      <c r="H10" s="407">
        <f t="shared" si="0"/>
        <v>22417.5</v>
      </c>
      <c r="I10" s="934">
        <v>16909.2</v>
      </c>
      <c r="O10" s="89"/>
    </row>
    <row r="11" spans="1:15" ht="35.25" customHeight="1" thickBot="1">
      <c r="A11" s="197" t="s">
        <v>200</v>
      </c>
      <c r="B11" s="622" t="s">
        <v>29</v>
      </c>
      <c r="C11" s="767" t="s">
        <v>30</v>
      </c>
      <c r="D11" s="768"/>
      <c r="E11" s="275" t="s">
        <v>32</v>
      </c>
      <c r="F11" s="428" t="s">
        <v>32</v>
      </c>
      <c r="G11" s="264" t="s">
        <v>33</v>
      </c>
      <c r="H11" s="326" t="s">
        <v>34</v>
      </c>
      <c r="I11" s="1003" t="s">
        <v>31</v>
      </c>
    </row>
    <row r="12" spans="1:15" ht="17.45" customHeight="1">
      <c r="A12" s="493"/>
      <c r="B12" s="782" t="s">
        <v>294</v>
      </c>
      <c r="C12" s="775" t="s">
        <v>351</v>
      </c>
      <c r="D12" s="311">
        <v>80</v>
      </c>
      <c r="E12" s="672">
        <v>17445</v>
      </c>
      <c r="F12" s="226">
        <f>ROUND(E12*(1+'Wildberries (РРЦ)'!$D$2),0)</f>
        <v>17445</v>
      </c>
      <c r="G12" s="223">
        <v>0.3</v>
      </c>
      <c r="H12" s="358">
        <f>F12*(1-G12)</f>
        <v>12211.5</v>
      </c>
      <c r="I12" s="929">
        <v>9107.91</v>
      </c>
      <c r="O12" s="89"/>
    </row>
    <row r="13" spans="1:15" ht="17.45" customHeight="1">
      <c r="A13" s="618" t="s">
        <v>295</v>
      </c>
      <c r="B13" s="782"/>
      <c r="C13" s="776"/>
      <c r="D13" s="313">
        <v>90</v>
      </c>
      <c r="E13" s="673">
        <v>18750</v>
      </c>
      <c r="F13" s="134">
        <f>ROUND(E13*(1+'Wildberries (РРЦ)'!$D$2),0)</f>
        <v>18750</v>
      </c>
      <c r="G13" s="223">
        <v>0.3</v>
      </c>
      <c r="H13" s="320">
        <f t="shared" ref="H13:H18" si="1">F13*(1-G13)</f>
        <v>13125</v>
      </c>
      <c r="I13" s="930">
        <v>9792.5130000000008</v>
      </c>
      <c r="O13" s="89"/>
    </row>
    <row r="14" spans="1:15" ht="17.45" customHeight="1">
      <c r="A14" s="618" t="s">
        <v>44</v>
      </c>
      <c r="B14" s="782"/>
      <c r="C14" s="776"/>
      <c r="D14" s="313">
        <v>120</v>
      </c>
      <c r="E14" s="673">
        <v>24420</v>
      </c>
      <c r="F14" s="134">
        <f>ROUND(E14*(1+'Wildberries (РРЦ)'!$D$2),0)</f>
        <v>24420</v>
      </c>
      <c r="G14" s="223">
        <v>0.3</v>
      </c>
      <c r="H14" s="320">
        <f t="shared" si="1"/>
        <v>17094</v>
      </c>
      <c r="I14" s="930">
        <v>12752.721000000001</v>
      </c>
      <c r="O14" s="89"/>
    </row>
    <row r="15" spans="1:15" ht="17.45" customHeight="1">
      <c r="A15" s="618" t="s">
        <v>38</v>
      </c>
      <c r="B15" s="782"/>
      <c r="C15" s="776"/>
      <c r="D15" s="489">
        <v>140</v>
      </c>
      <c r="E15" s="673">
        <v>27465</v>
      </c>
      <c r="F15" s="134">
        <f>ROUND(E15*(1+'Wildberries (РРЦ)'!$D$2),0)</f>
        <v>27465</v>
      </c>
      <c r="G15" s="223">
        <v>0.3</v>
      </c>
      <c r="H15" s="320">
        <f t="shared" si="1"/>
        <v>19225.5</v>
      </c>
      <c r="I15" s="930">
        <v>14338.233</v>
      </c>
      <c r="O15" s="89"/>
    </row>
    <row r="16" spans="1:15" ht="17.45" customHeight="1">
      <c r="A16" s="618" t="s">
        <v>39</v>
      </c>
      <c r="B16" s="782"/>
      <c r="C16" s="776"/>
      <c r="D16" s="490">
        <v>160</v>
      </c>
      <c r="E16" s="674">
        <v>30885</v>
      </c>
      <c r="F16" s="227">
        <f>ROUND(E16*(1+'Wildberries (РРЦ)'!$D$2),0)</f>
        <v>30885</v>
      </c>
      <c r="G16" s="224">
        <v>0.3</v>
      </c>
      <c r="H16" s="328">
        <f t="shared" si="1"/>
        <v>21619.5</v>
      </c>
      <c r="I16" s="931">
        <v>16140.6</v>
      </c>
      <c r="O16" s="89"/>
    </row>
    <row r="17" spans="1:15" ht="17.45" customHeight="1">
      <c r="A17" s="618" t="s">
        <v>97</v>
      </c>
      <c r="B17" s="782"/>
      <c r="C17" s="776"/>
      <c r="D17" s="489">
        <v>180</v>
      </c>
      <c r="E17" s="673">
        <v>34230</v>
      </c>
      <c r="F17" s="134">
        <f>ROUND(E17*(1+'Wildberries (РРЦ)'!$D$2),0)</f>
        <v>34230</v>
      </c>
      <c r="G17" s="223">
        <v>0.3</v>
      </c>
      <c r="H17" s="320">
        <f t="shared" si="1"/>
        <v>23961</v>
      </c>
      <c r="I17" s="930">
        <v>17871.596999999998</v>
      </c>
      <c r="O17" s="89"/>
    </row>
    <row r="18" spans="1:15" ht="17.45" customHeight="1" thickBot="1">
      <c r="A18" s="618"/>
      <c r="B18" s="783"/>
      <c r="C18" s="790"/>
      <c r="D18" s="491">
        <v>200</v>
      </c>
      <c r="E18" s="679">
        <v>37515</v>
      </c>
      <c r="F18" s="230">
        <f>ROUND(E18*(1+'Wildberries (РРЦ)'!$D$2),0)</f>
        <v>37515</v>
      </c>
      <c r="G18" s="223">
        <v>0.3</v>
      </c>
      <c r="H18" s="407">
        <f t="shared" si="1"/>
        <v>26260.5</v>
      </c>
      <c r="I18" s="934">
        <v>19586.672999999999</v>
      </c>
      <c r="O18" s="89"/>
    </row>
    <row r="19" spans="1:15" ht="35.25" customHeight="1" thickBot="1">
      <c r="A19" s="197" t="s">
        <v>259</v>
      </c>
      <c r="B19" s="622" t="s">
        <v>29</v>
      </c>
      <c r="C19" s="767" t="s">
        <v>30</v>
      </c>
      <c r="D19" s="768"/>
      <c r="E19" s="275" t="s">
        <v>32</v>
      </c>
      <c r="F19" s="428" t="s">
        <v>32</v>
      </c>
      <c r="G19" s="264" t="s">
        <v>33</v>
      </c>
      <c r="H19" s="326" t="s">
        <v>34</v>
      </c>
      <c r="I19" s="1003" t="s">
        <v>31</v>
      </c>
    </row>
    <row r="20" spans="1:15" ht="15" customHeight="1">
      <c r="A20" s="493"/>
      <c r="B20" s="782" t="s">
        <v>301</v>
      </c>
      <c r="C20" s="775" t="s">
        <v>351</v>
      </c>
      <c r="D20" s="311">
        <v>80</v>
      </c>
      <c r="E20" s="672">
        <v>19215</v>
      </c>
      <c r="F20" s="226">
        <f>ROUND(E20*(1+'Wildberries (РРЦ)'!$D$2),0)</f>
        <v>19215</v>
      </c>
      <c r="G20" s="223">
        <v>0.3</v>
      </c>
      <c r="H20" s="358">
        <f>F20*(1-G20)</f>
        <v>13450.5</v>
      </c>
      <c r="I20" s="929">
        <v>9978.6240000000016</v>
      </c>
      <c r="O20" s="89"/>
    </row>
    <row r="21" spans="1:15" ht="15.75" customHeight="1">
      <c r="A21" s="618" t="s">
        <v>302</v>
      </c>
      <c r="B21" s="782"/>
      <c r="C21" s="776"/>
      <c r="D21" s="313">
        <v>90</v>
      </c>
      <c r="E21" s="673">
        <v>21885</v>
      </c>
      <c r="F21" s="134">
        <f>ROUND(E21*(1+'Wildberries (РРЦ)'!$D$2),0)</f>
        <v>21885</v>
      </c>
      <c r="G21" s="223">
        <v>0.3</v>
      </c>
      <c r="H21" s="320">
        <f t="shared" ref="H21:H26" si="2">F21*(1-G21)</f>
        <v>15319.499999999998</v>
      </c>
      <c r="I21" s="930">
        <v>11366.496000000001</v>
      </c>
      <c r="O21" s="89"/>
    </row>
    <row r="22" spans="1:15" ht="15.75" customHeight="1">
      <c r="A22" s="618" t="s">
        <v>298</v>
      </c>
      <c r="B22" s="782"/>
      <c r="C22" s="776"/>
      <c r="D22" s="313">
        <v>120</v>
      </c>
      <c r="E22" s="673">
        <v>26235</v>
      </c>
      <c r="F22" s="134">
        <f>ROUND(E22*(1+'Wildberries (РРЦ)'!$D$2),0)</f>
        <v>26235</v>
      </c>
      <c r="G22" s="223">
        <v>0.3</v>
      </c>
      <c r="H22" s="320">
        <f t="shared" si="2"/>
        <v>18364.5</v>
      </c>
      <c r="I22" s="930">
        <v>13621.788</v>
      </c>
      <c r="O22" s="89"/>
    </row>
    <row r="23" spans="1:15">
      <c r="A23" s="618" t="s">
        <v>92</v>
      </c>
      <c r="B23" s="782"/>
      <c r="C23" s="776"/>
      <c r="D23" s="489">
        <v>140</v>
      </c>
      <c r="E23" s="673">
        <v>31365</v>
      </c>
      <c r="F23" s="134">
        <f>ROUND(E23*(1+'Wildberries (РРЦ)'!$D$2),0)</f>
        <v>31365</v>
      </c>
      <c r="G23" s="223">
        <v>0.3</v>
      </c>
      <c r="H23" s="320">
        <f t="shared" si="2"/>
        <v>21955.5</v>
      </c>
      <c r="I23" s="930">
        <v>16286.634</v>
      </c>
      <c r="O23" s="89"/>
    </row>
    <row r="24" spans="1:15">
      <c r="A24" s="618" t="s">
        <v>108</v>
      </c>
      <c r="B24" s="782"/>
      <c r="C24" s="776"/>
      <c r="D24" s="490">
        <v>160</v>
      </c>
      <c r="E24" s="674">
        <v>33885</v>
      </c>
      <c r="F24" s="227">
        <f>ROUND(E24*(1+'Wildberries (РРЦ)'!$D$2),0)</f>
        <v>33885</v>
      </c>
      <c r="G24" s="224">
        <v>0.3</v>
      </c>
      <c r="H24" s="328">
        <f t="shared" si="2"/>
        <v>23719.5</v>
      </c>
      <c r="I24" s="931">
        <v>17581.725000000002</v>
      </c>
      <c r="O24" s="89"/>
    </row>
    <row r="25" spans="1:15">
      <c r="A25" s="618" t="s">
        <v>97</v>
      </c>
      <c r="B25" s="782"/>
      <c r="C25" s="776"/>
      <c r="D25" s="489">
        <v>180</v>
      </c>
      <c r="E25" s="673">
        <v>39255</v>
      </c>
      <c r="F25" s="134">
        <f>ROUND(E25*(1+'Wildberries (РРЦ)'!$D$2),0)</f>
        <v>39255</v>
      </c>
      <c r="G25" s="223">
        <v>0.3</v>
      </c>
      <c r="H25" s="320">
        <f t="shared" si="2"/>
        <v>27478.5</v>
      </c>
      <c r="I25" s="930">
        <v>20383.272000000001</v>
      </c>
      <c r="O25" s="89"/>
    </row>
    <row r="26" spans="1:15" ht="16.5" thickBot="1">
      <c r="A26" s="619"/>
      <c r="B26" s="783"/>
      <c r="C26" s="790"/>
      <c r="D26" s="492">
        <v>200</v>
      </c>
      <c r="E26" s="680">
        <v>40755</v>
      </c>
      <c r="F26" s="228">
        <f>ROUND(E26*(1+'Wildberries (РРЦ)'!$D$2),0)</f>
        <v>40755</v>
      </c>
      <c r="G26" s="223">
        <v>0.3</v>
      </c>
      <c r="H26" s="394">
        <f t="shared" si="2"/>
        <v>28528.5</v>
      </c>
      <c r="I26" s="932">
        <v>21167.244000000002</v>
      </c>
      <c r="O26" s="89"/>
    </row>
    <row r="27" spans="1:15" ht="35.25" customHeight="1" thickBot="1">
      <c r="A27" s="197" t="s">
        <v>201</v>
      </c>
      <c r="B27" s="622" t="s">
        <v>29</v>
      </c>
      <c r="C27" s="767" t="s">
        <v>30</v>
      </c>
      <c r="D27" s="768"/>
      <c r="E27" s="275" t="s">
        <v>32</v>
      </c>
      <c r="F27" s="428" t="s">
        <v>32</v>
      </c>
      <c r="G27" s="264" t="s">
        <v>33</v>
      </c>
      <c r="H27" s="326" t="s">
        <v>34</v>
      </c>
      <c r="I27" s="1003" t="s">
        <v>31</v>
      </c>
    </row>
    <row r="28" spans="1:15" ht="15" customHeight="1">
      <c r="A28" s="493"/>
      <c r="B28" s="782" t="s">
        <v>296</v>
      </c>
      <c r="C28" s="775" t="s">
        <v>351</v>
      </c>
      <c r="D28" s="311">
        <v>80</v>
      </c>
      <c r="E28" s="672">
        <v>20595</v>
      </c>
      <c r="F28" s="226">
        <f>ROUND(E28*(1+'Wildberries (РРЦ)'!$D$2),0)</f>
        <v>20595</v>
      </c>
      <c r="G28" s="223">
        <v>0.3</v>
      </c>
      <c r="H28" s="358">
        <f>F28*(1-G28)</f>
        <v>14416.499999999998</v>
      </c>
      <c r="I28" s="929">
        <v>10691.775000000001</v>
      </c>
      <c r="O28" s="89"/>
    </row>
    <row r="29" spans="1:15" ht="15.75" customHeight="1">
      <c r="A29" s="618" t="s">
        <v>297</v>
      </c>
      <c r="B29" s="782"/>
      <c r="C29" s="776"/>
      <c r="D29" s="313">
        <v>90</v>
      </c>
      <c r="E29" s="673">
        <v>23595</v>
      </c>
      <c r="F29" s="134">
        <f>ROUND(E29*(1+'Wildberries (РРЦ)'!$D$2),0)</f>
        <v>23595</v>
      </c>
      <c r="G29" s="223">
        <v>0.3</v>
      </c>
      <c r="H29" s="320">
        <f t="shared" ref="H29:H34" si="3">F29*(1-G29)</f>
        <v>16516.5</v>
      </c>
      <c r="I29" s="930">
        <v>12254.229000000001</v>
      </c>
      <c r="O29" s="89"/>
    </row>
    <row r="30" spans="1:15" ht="15.75" customHeight="1">
      <c r="A30" s="618" t="s">
        <v>298</v>
      </c>
      <c r="B30" s="782"/>
      <c r="C30" s="776"/>
      <c r="D30" s="313">
        <v>120</v>
      </c>
      <c r="E30" s="673">
        <v>29850</v>
      </c>
      <c r="F30" s="134">
        <f>ROUND(E30*(1+'Wildberries (РРЦ)'!$D$2),0)</f>
        <v>29850</v>
      </c>
      <c r="G30" s="223">
        <v>0.3</v>
      </c>
      <c r="H30" s="320">
        <f t="shared" si="3"/>
        <v>20895</v>
      </c>
      <c r="I30" s="930">
        <v>15499.368</v>
      </c>
      <c r="O30" s="89"/>
    </row>
    <row r="31" spans="1:15">
      <c r="A31" s="618" t="s">
        <v>38</v>
      </c>
      <c r="B31" s="782"/>
      <c r="C31" s="776"/>
      <c r="D31" s="489">
        <v>140</v>
      </c>
      <c r="E31" s="673">
        <v>33210</v>
      </c>
      <c r="F31" s="134">
        <f>ROUND(E31*(1+'Wildberries (РРЦ)'!$D$2),0)</f>
        <v>33210</v>
      </c>
      <c r="G31" s="223">
        <v>0.3</v>
      </c>
      <c r="H31" s="320">
        <f t="shared" si="3"/>
        <v>23247</v>
      </c>
      <c r="I31" s="930">
        <v>17243.540999999997</v>
      </c>
      <c r="O31" s="89"/>
    </row>
    <row r="32" spans="1:15">
      <c r="A32" s="618" t="s">
        <v>39</v>
      </c>
      <c r="B32" s="782"/>
      <c r="C32" s="776"/>
      <c r="D32" s="490">
        <v>160</v>
      </c>
      <c r="E32" s="674">
        <v>37485</v>
      </c>
      <c r="F32" s="227">
        <f>ROUND(E32*(1+'Wildberries (РРЦ)'!$D$2),0)</f>
        <v>37485</v>
      </c>
      <c r="G32" s="224">
        <v>0.3</v>
      </c>
      <c r="H32" s="328">
        <f t="shared" si="3"/>
        <v>26239.5</v>
      </c>
      <c r="I32" s="931">
        <v>19455.462000000003</v>
      </c>
      <c r="O32" s="89"/>
    </row>
    <row r="33" spans="1:15">
      <c r="A33" s="618" t="s">
        <v>97</v>
      </c>
      <c r="B33" s="782"/>
      <c r="C33" s="776"/>
      <c r="D33" s="489">
        <v>180</v>
      </c>
      <c r="E33" s="673">
        <v>41505</v>
      </c>
      <c r="F33" s="134">
        <f>ROUND(E33*(1+'Wildberries (РРЦ)'!$D$2),0)</f>
        <v>41505</v>
      </c>
      <c r="G33" s="223">
        <v>0.3</v>
      </c>
      <c r="H33" s="320">
        <f t="shared" si="3"/>
        <v>29053.499999999996</v>
      </c>
      <c r="I33" s="930">
        <v>21552.093000000001</v>
      </c>
      <c r="O33" s="89"/>
    </row>
    <row r="34" spans="1:15" ht="16.5" thickBot="1">
      <c r="A34" s="618"/>
      <c r="B34" s="783"/>
      <c r="C34" s="790"/>
      <c r="D34" s="491">
        <v>200</v>
      </c>
      <c r="E34" s="679">
        <v>47205</v>
      </c>
      <c r="F34" s="230">
        <f>ROUND(E34*(1+'Wildberries (РРЦ)'!$D$2),0)</f>
        <v>47205</v>
      </c>
      <c r="G34" s="223">
        <v>0.3</v>
      </c>
      <c r="H34" s="407">
        <f t="shared" si="3"/>
        <v>33043.5</v>
      </c>
      <c r="I34" s="934">
        <v>24513.399000000001</v>
      </c>
      <c r="O34" s="89"/>
    </row>
    <row r="35" spans="1:15" ht="35.25" customHeight="1" thickBot="1">
      <c r="A35" s="197" t="s">
        <v>202</v>
      </c>
      <c r="B35" s="645" t="s">
        <v>29</v>
      </c>
      <c r="C35" s="767" t="s">
        <v>30</v>
      </c>
      <c r="D35" s="768"/>
      <c r="E35" s="275" t="s">
        <v>32</v>
      </c>
      <c r="F35" s="428" t="s">
        <v>32</v>
      </c>
      <c r="G35" s="264" t="s">
        <v>33</v>
      </c>
      <c r="H35" s="326" t="s">
        <v>34</v>
      </c>
      <c r="I35" s="1003" t="s">
        <v>31</v>
      </c>
    </row>
    <row r="36" spans="1:15" ht="17.45" customHeight="1">
      <c r="A36" s="429"/>
      <c r="B36" s="781" t="s">
        <v>383</v>
      </c>
      <c r="C36" s="784" t="s">
        <v>351</v>
      </c>
      <c r="D36" s="495">
        <v>80</v>
      </c>
      <c r="E36" s="675">
        <v>25590</v>
      </c>
      <c r="F36" s="633">
        <f>ROUND(E36*(1+'Wildberries (РРЦ)'!$D$2),0)</f>
        <v>25590</v>
      </c>
      <c r="G36" s="634">
        <v>0.3</v>
      </c>
      <c r="H36" s="319">
        <f>F36*(1-G36)</f>
        <v>17913</v>
      </c>
      <c r="I36" s="933">
        <v>13289.094000000001</v>
      </c>
      <c r="O36" s="89"/>
    </row>
    <row r="37" spans="1:15" ht="17.45" customHeight="1">
      <c r="A37" s="643" t="s">
        <v>299</v>
      </c>
      <c r="B37" s="782"/>
      <c r="C37" s="776"/>
      <c r="D37" s="313">
        <v>90</v>
      </c>
      <c r="E37" s="673">
        <v>27045</v>
      </c>
      <c r="F37" s="134">
        <f>ROUND(E37*(1+'Wildberries (РРЦ)'!$D$2),0)</f>
        <v>27045</v>
      </c>
      <c r="G37" s="223">
        <v>0.3</v>
      </c>
      <c r="H37" s="320">
        <f t="shared" ref="H37:H42" si="4">F37*(1-G37)</f>
        <v>18931.5</v>
      </c>
      <c r="I37" s="930">
        <v>14048.361000000001</v>
      </c>
      <c r="O37" s="89"/>
    </row>
    <row r="38" spans="1:15" ht="17.45" customHeight="1">
      <c r="A38" s="643" t="s">
        <v>300</v>
      </c>
      <c r="B38" s="782"/>
      <c r="C38" s="776"/>
      <c r="D38" s="313">
        <v>120</v>
      </c>
      <c r="E38" s="673">
        <v>35445</v>
      </c>
      <c r="F38" s="134">
        <f>ROUND(E38*(1+'Wildberries (РРЦ)'!$D$2),0)</f>
        <v>35445</v>
      </c>
      <c r="G38" s="223">
        <v>0.3</v>
      </c>
      <c r="H38" s="320">
        <f t="shared" si="4"/>
        <v>24811.5</v>
      </c>
      <c r="I38" s="930">
        <v>18410.715</v>
      </c>
      <c r="O38" s="89"/>
    </row>
    <row r="39" spans="1:15" ht="17.45" customHeight="1">
      <c r="A39" s="643" t="s">
        <v>38</v>
      </c>
      <c r="B39" s="782"/>
      <c r="C39" s="776"/>
      <c r="D39" s="489">
        <v>140</v>
      </c>
      <c r="E39" s="673">
        <v>39585</v>
      </c>
      <c r="F39" s="134">
        <f>ROUND(E39*(1+'Wildberries (РРЦ)'!$D$2),0)</f>
        <v>39585</v>
      </c>
      <c r="G39" s="223">
        <v>0.3</v>
      </c>
      <c r="H39" s="320">
        <f t="shared" si="4"/>
        <v>27709.5</v>
      </c>
      <c r="I39" s="930">
        <v>20555.108999999997</v>
      </c>
      <c r="O39" s="89"/>
    </row>
    <row r="40" spans="1:15" ht="17.45" customHeight="1">
      <c r="A40" s="643" t="s">
        <v>108</v>
      </c>
      <c r="B40" s="782"/>
      <c r="C40" s="776"/>
      <c r="D40" s="490">
        <v>160</v>
      </c>
      <c r="E40" s="674">
        <v>44985</v>
      </c>
      <c r="F40" s="227">
        <f>ROUND(E40*(1+'Wildberries (РРЦ)'!$D$2),0)</f>
        <v>44985</v>
      </c>
      <c r="G40" s="224">
        <v>0.3</v>
      </c>
      <c r="H40" s="328">
        <f t="shared" si="4"/>
        <v>31489.499999999996</v>
      </c>
      <c r="I40" s="931">
        <v>23346.225000000002</v>
      </c>
      <c r="O40" s="89"/>
    </row>
    <row r="41" spans="1:15" ht="17.45" customHeight="1">
      <c r="A41" s="643" t="s">
        <v>98</v>
      </c>
      <c r="B41" s="782"/>
      <c r="C41" s="776"/>
      <c r="D41" s="489">
        <v>180</v>
      </c>
      <c r="E41" s="673">
        <v>50160</v>
      </c>
      <c r="F41" s="134">
        <f>ROUND(E41*(1+'Wildberries (РРЦ)'!$D$2),0)</f>
        <v>50160</v>
      </c>
      <c r="G41" s="223">
        <v>0.3</v>
      </c>
      <c r="H41" s="320">
        <f t="shared" si="4"/>
        <v>35112</v>
      </c>
      <c r="I41" s="930">
        <v>26051.697</v>
      </c>
      <c r="O41" s="89"/>
    </row>
    <row r="42" spans="1:15" ht="17.45" customHeight="1" thickBot="1">
      <c r="A42" s="644"/>
      <c r="B42" s="783"/>
      <c r="C42" s="785"/>
      <c r="D42" s="492">
        <v>200</v>
      </c>
      <c r="E42" s="680">
        <v>58095</v>
      </c>
      <c r="F42" s="228">
        <f>ROUND(E42*(1+'Wildberries (РРЦ)'!$D$2),0)</f>
        <v>58095</v>
      </c>
      <c r="G42" s="626">
        <v>0.3</v>
      </c>
      <c r="H42" s="394">
        <f t="shared" si="4"/>
        <v>40666.5</v>
      </c>
      <c r="I42" s="932">
        <v>30170.294999999998</v>
      </c>
      <c r="O42" s="89"/>
    </row>
    <row r="43" spans="1:15">
      <c r="A43" s="46"/>
      <c r="B43" s="46"/>
      <c r="C43" s="46"/>
      <c r="D43" s="46"/>
      <c r="G43" s="69"/>
      <c r="H43" s="62"/>
      <c r="I43" s="62"/>
    </row>
    <row r="44" spans="1:15">
      <c r="A44" s="542" t="str">
        <f>Контакты!$B$10</f>
        <v>почта для приёма заказов</v>
      </c>
      <c r="B44" s="91" t="str">
        <f>Контакты!$C$10</f>
        <v>хххх@ххх.ru</v>
      </c>
      <c r="C44" s="50"/>
      <c r="D44" s="50"/>
      <c r="E44" s="145"/>
      <c r="F44" s="229"/>
      <c r="G44" s="94"/>
      <c r="H44" s="67"/>
      <c r="I44" s="67"/>
    </row>
    <row r="45" spans="1:15">
      <c r="A45" s="542" t="str">
        <f>Контакты!$B$12</f>
        <v>номер телефона службы сервиса</v>
      </c>
      <c r="B45" s="91">
        <f>Контакты!$C$12</f>
        <v>8800</v>
      </c>
      <c r="C45" s="50"/>
      <c r="D45" s="50"/>
      <c r="E45" s="145"/>
      <c r="F45" s="229"/>
      <c r="G45" s="94"/>
      <c r="H45" s="67"/>
      <c r="I45" s="67"/>
    </row>
    <row r="46" spans="1:15">
      <c r="A46" s="50"/>
      <c r="B46" s="50"/>
      <c r="C46" s="50"/>
      <c r="D46" s="50"/>
      <c r="E46" s="145"/>
      <c r="F46" s="229"/>
      <c r="G46" s="94"/>
      <c r="H46" s="67"/>
      <c r="I46" s="67"/>
    </row>
    <row r="47" spans="1:15">
      <c r="A47" s="49"/>
      <c r="B47" s="49"/>
      <c r="C47" s="49"/>
      <c r="D47" s="49"/>
      <c r="E47" s="145"/>
      <c r="F47" s="229"/>
      <c r="G47" s="109"/>
      <c r="H47" s="70"/>
      <c r="I47" s="70"/>
    </row>
  </sheetData>
  <mergeCells count="17">
    <mergeCell ref="C35:D35"/>
    <mergeCell ref="B36:B42"/>
    <mergeCell ref="C36:C42"/>
    <mergeCell ref="C11:D11"/>
    <mergeCell ref="B12:B18"/>
    <mergeCell ref="C12:C18"/>
    <mergeCell ref="C27:D27"/>
    <mergeCell ref="B28:B34"/>
    <mergeCell ref="C28:C34"/>
    <mergeCell ref="C19:D19"/>
    <mergeCell ref="B20:B26"/>
    <mergeCell ref="C20:C26"/>
    <mergeCell ref="J1:L1"/>
    <mergeCell ref="A2:I2"/>
    <mergeCell ref="C3:D3"/>
    <mergeCell ref="B4:B10"/>
    <mergeCell ref="C4:C10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1"/>
  </sheetPr>
  <dimension ref="A1:L43"/>
  <sheetViews>
    <sheetView view="pageBreakPreview" topLeftCell="A25" zoomScale="90" zoomScaleSheetLayoutView="90" workbookViewId="0">
      <selection activeCell="E37" sqref="E37:E43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59" customWidth="1"/>
    <col min="6" max="6" width="10" style="156" customWidth="1"/>
    <col min="7" max="16384" width="9.140625" style="2"/>
  </cols>
  <sheetData>
    <row r="1" spans="1:12" ht="21.6" customHeight="1" thickBot="1">
      <c r="D1" s="65">
        <f>IF(AND('Категория(опт)'!$B$1="A+"),50%,IF(AND('Категория(опт)'!$B$1="A"),45%,IF(AND('Категория(опт)'!$B$1="B"),42%,IF(AND('Категория(опт)'!$B$1="C"),39%,""))))</f>
        <v>0.39</v>
      </c>
    </row>
    <row r="2" spans="1:12" ht="16.5" thickBot="1">
      <c r="A2" s="78"/>
      <c r="B2" s="46"/>
      <c r="C2" s="46"/>
      <c r="D2" s="46"/>
      <c r="G2" s="786"/>
      <c r="H2" s="786"/>
      <c r="I2" s="786"/>
    </row>
    <row r="3" spans="1:12" ht="36.75" customHeight="1" thickBot="1">
      <c r="A3" s="787" t="s">
        <v>198</v>
      </c>
      <c r="B3" s="788"/>
      <c r="C3" s="788"/>
      <c r="D3" s="788"/>
      <c r="E3" s="788"/>
      <c r="F3" s="788"/>
    </row>
    <row r="4" spans="1:12" ht="35.25" customHeight="1" thickBot="1">
      <c r="A4" s="197" t="s">
        <v>199</v>
      </c>
      <c r="B4" s="543" t="s">
        <v>29</v>
      </c>
      <c r="C4" s="793" t="s">
        <v>30</v>
      </c>
      <c r="D4" s="794"/>
      <c r="E4" s="77" t="s">
        <v>90</v>
      </c>
      <c r="F4" s="157" t="s">
        <v>91</v>
      </c>
    </row>
    <row r="5" spans="1:12" ht="15" customHeight="1">
      <c r="A5" s="493"/>
      <c r="B5" s="782"/>
      <c r="C5" s="796" t="s">
        <v>37</v>
      </c>
      <c r="D5" s="119">
        <v>80</v>
      </c>
      <c r="E5" s="182">
        <v>14060</v>
      </c>
      <c r="F5" s="158">
        <v>0.2</v>
      </c>
      <c r="L5" s="9"/>
    </row>
    <row r="6" spans="1:12" ht="15.75" customHeight="1">
      <c r="A6" s="540" t="s">
        <v>184</v>
      </c>
      <c r="B6" s="782"/>
      <c r="C6" s="791"/>
      <c r="D6" s="13">
        <v>90</v>
      </c>
      <c r="E6" s="676">
        <v>15895</v>
      </c>
      <c r="F6" s="158">
        <v>0.2</v>
      </c>
      <c r="L6" s="9"/>
    </row>
    <row r="7" spans="1:12" ht="15.75" customHeight="1">
      <c r="A7" s="540" t="s">
        <v>88</v>
      </c>
      <c r="B7" s="782"/>
      <c r="C7" s="791"/>
      <c r="D7" s="13">
        <v>120</v>
      </c>
      <c r="E7" s="676">
        <v>20454</v>
      </c>
      <c r="F7" s="158">
        <v>0.2</v>
      </c>
      <c r="L7" s="9"/>
    </row>
    <row r="8" spans="1:12">
      <c r="A8" s="540" t="s">
        <v>185</v>
      </c>
      <c r="B8" s="782"/>
      <c r="C8" s="791"/>
      <c r="D8" s="14">
        <v>140</v>
      </c>
      <c r="E8" s="676">
        <v>22856</v>
      </c>
      <c r="F8" s="158">
        <v>0.2</v>
      </c>
      <c r="L8" s="9"/>
    </row>
    <row r="9" spans="1:12">
      <c r="A9" s="540" t="s">
        <v>89</v>
      </c>
      <c r="B9" s="782"/>
      <c r="C9" s="791"/>
      <c r="D9" s="539">
        <v>160</v>
      </c>
      <c r="E9" s="677">
        <v>25988</v>
      </c>
      <c r="F9" s="158">
        <v>0.2</v>
      </c>
      <c r="L9" s="9"/>
    </row>
    <row r="10" spans="1:12">
      <c r="A10" s="540" t="s">
        <v>186</v>
      </c>
      <c r="B10" s="782"/>
      <c r="C10" s="791"/>
      <c r="D10" s="14">
        <v>180</v>
      </c>
      <c r="E10" s="676">
        <v>28836</v>
      </c>
      <c r="F10" s="158">
        <v>0.2</v>
      </c>
      <c r="L10" s="9"/>
    </row>
    <row r="11" spans="1:12" ht="16.5" thickBot="1">
      <c r="A11" s="540"/>
      <c r="B11" s="783"/>
      <c r="C11" s="795"/>
      <c r="D11" s="15">
        <v>200</v>
      </c>
      <c r="E11" s="681">
        <v>30800</v>
      </c>
      <c r="F11" s="158">
        <v>0.2</v>
      </c>
      <c r="L11" s="9"/>
    </row>
    <row r="12" spans="1:12" ht="30.75" thickBot="1">
      <c r="A12" s="197" t="s">
        <v>200</v>
      </c>
      <c r="B12" s="543" t="s">
        <v>29</v>
      </c>
      <c r="C12" s="793" t="s">
        <v>30</v>
      </c>
      <c r="D12" s="794"/>
      <c r="E12" s="77" t="s">
        <v>32</v>
      </c>
      <c r="F12" s="157" t="s">
        <v>33</v>
      </c>
      <c r="L12" s="9"/>
    </row>
    <row r="13" spans="1:12" ht="15" customHeight="1">
      <c r="A13" s="493"/>
      <c r="B13" s="782"/>
      <c r="C13" s="791" t="s">
        <v>37</v>
      </c>
      <c r="D13" s="13">
        <v>80</v>
      </c>
      <c r="E13" s="676">
        <v>16590</v>
      </c>
      <c r="F13" s="158">
        <v>0.2</v>
      </c>
      <c r="L13" s="9"/>
    </row>
    <row r="14" spans="1:12">
      <c r="A14" s="540" t="s">
        <v>184</v>
      </c>
      <c r="B14" s="782"/>
      <c r="C14" s="791"/>
      <c r="D14" s="13">
        <v>90</v>
      </c>
      <c r="E14" s="676">
        <v>17837</v>
      </c>
      <c r="F14" s="158">
        <v>0.2</v>
      </c>
      <c r="L14" s="9"/>
    </row>
    <row r="15" spans="1:12">
      <c r="A15" s="540" t="s">
        <v>88</v>
      </c>
      <c r="B15" s="782"/>
      <c r="C15" s="791"/>
      <c r="D15" s="13">
        <v>120</v>
      </c>
      <c r="E15" s="676">
        <v>23229</v>
      </c>
      <c r="F15" s="158">
        <v>0.2</v>
      </c>
      <c r="L15" s="9"/>
    </row>
    <row r="16" spans="1:12">
      <c r="A16" s="540" t="s">
        <v>185</v>
      </c>
      <c r="B16" s="782"/>
      <c r="C16" s="791"/>
      <c r="D16" s="14">
        <v>140</v>
      </c>
      <c r="E16" s="676">
        <v>26117</v>
      </c>
      <c r="F16" s="158">
        <v>0.2</v>
      </c>
      <c r="L16" s="9"/>
    </row>
    <row r="17" spans="1:12">
      <c r="A17" s="540" t="s">
        <v>89</v>
      </c>
      <c r="B17" s="782"/>
      <c r="C17" s="791"/>
      <c r="D17" s="539">
        <v>160</v>
      </c>
      <c r="E17" s="677">
        <v>29400</v>
      </c>
      <c r="F17" s="158">
        <v>0.2</v>
      </c>
      <c r="L17" s="9"/>
    </row>
    <row r="18" spans="1:12">
      <c r="A18" s="540" t="s">
        <v>186</v>
      </c>
      <c r="B18" s="782"/>
      <c r="C18" s="791"/>
      <c r="D18" s="14">
        <v>180</v>
      </c>
      <c r="E18" s="676">
        <v>32553</v>
      </c>
      <c r="F18" s="158">
        <v>0.2</v>
      </c>
      <c r="L18" s="9"/>
    </row>
    <row r="19" spans="1:12" ht="18.75" customHeight="1" thickBot="1">
      <c r="A19" s="540"/>
      <c r="B19" s="783"/>
      <c r="C19" s="792"/>
      <c r="D19" s="16">
        <v>200</v>
      </c>
      <c r="E19" s="678">
        <v>35677</v>
      </c>
      <c r="F19" s="158">
        <v>0.2</v>
      </c>
      <c r="L19" s="9"/>
    </row>
    <row r="20" spans="1:12" ht="30.75" thickBot="1">
      <c r="A20" s="197" t="s">
        <v>259</v>
      </c>
      <c r="B20" s="550" t="s">
        <v>29</v>
      </c>
      <c r="C20" s="793" t="s">
        <v>30</v>
      </c>
      <c r="D20" s="794"/>
      <c r="E20" s="77" t="s">
        <v>32</v>
      </c>
      <c r="F20" s="157" t="s">
        <v>33</v>
      </c>
      <c r="L20" s="9"/>
    </row>
    <row r="21" spans="1:12" ht="18" customHeight="1">
      <c r="A21" s="493"/>
      <c r="B21" s="782"/>
      <c r="C21" s="791" t="s">
        <v>37</v>
      </c>
      <c r="D21" s="13">
        <v>80</v>
      </c>
      <c r="E21" s="676">
        <v>18176</v>
      </c>
      <c r="F21" s="158">
        <v>0.2</v>
      </c>
      <c r="L21" s="9"/>
    </row>
    <row r="22" spans="1:12" ht="18" customHeight="1">
      <c r="A22" s="548" t="s">
        <v>184</v>
      </c>
      <c r="B22" s="782"/>
      <c r="C22" s="791"/>
      <c r="D22" s="13">
        <v>90</v>
      </c>
      <c r="E22" s="676">
        <v>20704</v>
      </c>
      <c r="F22" s="158">
        <v>0.2</v>
      </c>
      <c r="L22" s="9"/>
    </row>
    <row r="23" spans="1:12" ht="18" customHeight="1">
      <c r="A23" s="548" t="s">
        <v>88</v>
      </c>
      <c r="B23" s="782"/>
      <c r="C23" s="791"/>
      <c r="D23" s="13">
        <v>120</v>
      </c>
      <c r="E23" s="676">
        <v>24812</v>
      </c>
      <c r="F23" s="158">
        <v>0.2</v>
      </c>
      <c r="L23" s="9"/>
    </row>
    <row r="24" spans="1:12" ht="18" customHeight="1">
      <c r="A24" s="548" t="s">
        <v>185</v>
      </c>
      <c r="B24" s="782"/>
      <c r="C24" s="791"/>
      <c r="D24" s="14">
        <v>140</v>
      </c>
      <c r="E24" s="676">
        <v>29666</v>
      </c>
      <c r="F24" s="158">
        <v>0.2</v>
      </c>
      <c r="L24" s="9"/>
    </row>
    <row r="25" spans="1:12" ht="18" customHeight="1">
      <c r="A25" s="548" t="s">
        <v>89</v>
      </c>
      <c r="B25" s="782"/>
      <c r="C25" s="791"/>
      <c r="D25" s="547">
        <v>160</v>
      </c>
      <c r="E25" s="677">
        <v>32025</v>
      </c>
      <c r="F25" s="158">
        <v>0.2</v>
      </c>
      <c r="L25" s="9"/>
    </row>
    <row r="26" spans="1:12" ht="18" customHeight="1">
      <c r="A26" s="548" t="s">
        <v>186</v>
      </c>
      <c r="B26" s="782"/>
      <c r="C26" s="791"/>
      <c r="D26" s="14">
        <v>180</v>
      </c>
      <c r="E26" s="676">
        <v>37128</v>
      </c>
      <c r="F26" s="158">
        <v>0.2</v>
      </c>
      <c r="L26" s="9"/>
    </row>
    <row r="27" spans="1:12" ht="18" customHeight="1" thickBot="1">
      <c r="A27" s="549"/>
      <c r="B27" s="783"/>
      <c r="C27" s="792"/>
      <c r="D27" s="16">
        <v>200</v>
      </c>
      <c r="E27" s="678">
        <v>38556</v>
      </c>
      <c r="F27" s="158">
        <v>0.2</v>
      </c>
      <c r="L27" s="9"/>
    </row>
    <row r="28" spans="1:12" ht="30.75" thickBot="1">
      <c r="A28" s="197" t="s">
        <v>201</v>
      </c>
      <c r="B28" s="543" t="s">
        <v>29</v>
      </c>
      <c r="C28" s="793" t="s">
        <v>30</v>
      </c>
      <c r="D28" s="794"/>
      <c r="E28" s="77" t="s">
        <v>32</v>
      </c>
      <c r="F28" s="157" t="s">
        <v>33</v>
      </c>
      <c r="L28" s="9"/>
    </row>
    <row r="29" spans="1:12" ht="15" customHeight="1">
      <c r="A29" s="493"/>
      <c r="B29" s="782"/>
      <c r="C29" s="791" t="s">
        <v>37</v>
      </c>
      <c r="D29" s="13">
        <v>80</v>
      </c>
      <c r="E29" s="676">
        <v>19475</v>
      </c>
      <c r="F29" s="158">
        <v>0.2</v>
      </c>
      <c r="L29" s="9"/>
    </row>
    <row r="30" spans="1:12">
      <c r="A30" s="540" t="s">
        <v>184</v>
      </c>
      <c r="B30" s="782"/>
      <c r="C30" s="791"/>
      <c r="D30" s="13">
        <v>90</v>
      </c>
      <c r="E30" s="676">
        <v>22321</v>
      </c>
      <c r="F30" s="158">
        <v>0.2</v>
      </c>
      <c r="L30" s="9"/>
    </row>
    <row r="31" spans="1:12">
      <c r="A31" s="540" t="s">
        <v>88</v>
      </c>
      <c r="B31" s="782"/>
      <c r="C31" s="791"/>
      <c r="D31" s="13">
        <v>120</v>
      </c>
      <c r="E31" s="676">
        <v>28232</v>
      </c>
      <c r="F31" s="158">
        <v>0.2</v>
      </c>
      <c r="L31" s="9"/>
    </row>
    <row r="32" spans="1:12">
      <c r="A32" s="540" t="s">
        <v>185</v>
      </c>
      <c r="B32" s="782"/>
      <c r="C32" s="791"/>
      <c r="D32" s="14">
        <v>140</v>
      </c>
      <c r="E32" s="676">
        <v>31409</v>
      </c>
      <c r="F32" s="158">
        <v>0.2</v>
      </c>
      <c r="L32" s="9"/>
    </row>
    <row r="33" spans="1:12">
      <c r="A33" s="540" t="s">
        <v>89</v>
      </c>
      <c r="B33" s="782"/>
      <c r="C33" s="791"/>
      <c r="D33" s="539">
        <v>160</v>
      </c>
      <c r="E33" s="677">
        <v>35438</v>
      </c>
      <c r="F33" s="158">
        <v>0.2</v>
      </c>
      <c r="L33" s="9"/>
    </row>
    <row r="34" spans="1:12">
      <c r="A34" s="540" t="s">
        <v>186</v>
      </c>
      <c r="B34" s="782"/>
      <c r="C34" s="791"/>
      <c r="D34" s="14">
        <v>180</v>
      </c>
      <c r="E34" s="676">
        <v>39257</v>
      </c>
      <c r="F34" s="158">
        <v>0.2</v>
      </c>
      <c r="L34" s="9"/>
    </row>
    <row r="35" spans="1:12" ht="16.5" thickBot="1">
      <c r="A35" s="540"/>
      <c r="B35" s="783"/>
      <c r="C35" s="795"/>
      <c r="D35" s="15">
        <v>200</v>
      </c>
      <c r="E35" s="681">
        <v>44651</v>
      </c>
      <c r="F35" s="158">
        <v>0.2</v>
      </c>
      <c r="L35" s="9"/>
    </row>
    <row r="36" spans="1:12" ht="30.75" thickBot="1">
      <c r="A36" s="197" t="s">
        <v>202</v>
      </c>
      <c r="B36" s="543" t="s">
        <v>29</v>
      </c>
      <c r="C36" s="793" t="s">
        <v>30</v>
      </c>
      <c r="D36" s="794"/>
      <c r="E36" s="77" t="s">
        <v>32</v>
      </c>
      <c r="F36" s="157" t="s">
        <v>33</v>
      </c>
      <c r="L36" s="9"/>
    </row>
    <row r="37" spans="1:12" ht="18" customHeight="1">
      <c r="A37" s="493"/>
      <c r="B37" s="782"/>
      <c r="C37" s="791" t="s">
        <v>37</v>
      </c>
      <c r="D37" s="13">
        <v>80</v>
      </c>
      <c r="E37" s="676">
        <v>24206</v>
      </c>
      <c r="F37" s="158">
        <v>0.2</v>
      </c>
      <c r="L37" s="9"/>
    </row>
    <row r="38" spans="1:12" ht="18" customHeight="1">
      <c r="A38" s="540" t="s">
        <v>184</v>
      </c>
      <c r="B38" s="782"/>
      <c r="C38" s="791"/>
      <c r="D38" s="13">
        <v>90</v>
      </c>
      <c r="E38" s="676">
        <v>25589</v>
      </c>
      <c r="F38" s="158">
        <v>0.2</v>
      </c>
      <c r="L38" s="9"/>
    </row>
    <row r="39" spans="1:12" ht="18" customHeight="1">
      <c r="A39" s="540" t="s">
        <v>88</v>
      </c>
      <c r="B39" s="782"/>
      <c r="C39" s="791"/>
      <c r="D39" s="13">
        <v>120</v>
      </c>
      <c r="E39" s="676">
        <v>33535</v>
      </c>
      <c r="F39" s="158">
        <v>0.2</v>
      </c>
      <c r="L39" s="9"/>
    </row>
    <row r="40" spans="1:12" ht="18" customHeight="1">
      <c r="A40" s="540" t="s">
        <v>185</v>
      </c>
      <c r="B40" s="782"/>
      <c r="C40" s="791"/>
      <c r="D40" s="14">
        <v>140</v>
      </c>
      <c r="E40" s="676">
        <v>37441</v>
      </c>
      <c r="F40" s="158">
        <v>0.2</v>
      </c>
      <c r="L40" s="9"/>
    </row>
    <row r="41" spans="1:12" ht="18" customHeight="1">
      <c r="A41" s="540" t="s">
        <v>89</v>
      </c>
      <c r="B41" s="782"/>
      <c r="C41" s="791"/>
      <c r="D41" s="539">
        <v>160</v>
      </c>
      <c r="E41" s="677">
        <v>42525</v>
      </c>
      <c r="F41" s="158">
        <v>0.2</v>
      </c>
      <c r="L41" s="9"/>
    </row>
    <row r="42" spans="1:12" ht="18" customHeight="1">
      <c r="A42" s="540" t="s">
        <v>186</v>
      </c>
      <c r="B42" s="782"/>
      <c r="C42" s="791"/>
      <c r="D42" s="14">
        <v>180</v>
      </c>
      <c r="E42" s="676">
        <v>47453</v>
      </c>
      <c r="F42" s="158">
        <v>0.2</v>
      </c>
      <c r="L42" s="9"/>
    </row>
    <row r="43" spans="1:12" ht="18" customHeight="1" thickBot="1">
      <c r="A43" s="541"/>
      <c r="B43" s="783"/>
      <c r="C43" s="792"/>
      <c r="D43" s="16">
        <v>200</v>
      </c>
      <c r="E43" s="678">
        <v>54955</v>
      </c>
      <c r="F43" s="158">
        <v>0.2</v>
      </c>
      <c r="L43" s="9"/>
    </row>
  </sheetData>
  <mergeCells count="17">
    <mergeCell ref="G2:I2"/>
    <mergeCell ref="A3:F3"/>
    <mergeCell ref="C4:D4"/>
    <mergeCell ref="B5:B11"/>
    <mergeCell ref="C5:C11"/>
    <mergeCell ref="C21:C27"/>
    <mergeCell ref="B37:B43"/>
    <mergeCell ref="C37:C43"/>
    <mergeCell ref="C36:D36"/>
    <mergeCell ref="C12:D12"/>
    <mergeCell ref="B13:B19"/>
    <mergeCell ref="C13:C19"/>
    <mergeCell ref="C28:D28"/>
    <mergeCell ref="B29:B35"/>
    <mergeCell ref="C29:C35"/>
    <mergeCell ref="C20:D20"/>
    <mergeCell ref="B21:B27"/>
  </mergeCell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00000"/>
  </sheetPr>
  <dimension ref="A1:O39"/>
  <sheetViews>
    <sheetView view="pageBreakPreview" zoomScale="70" zoomScaleSheetLayoutView="70" workbookViewId="0">
      <selection activeCell="N9" sqref="N9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46" hidden="1" customWidth="1"/>
    <col min="6" max="6" width="16.5703125" style="225" customWidth="1"/>
    <col min="7" max="7" width="10" style="110" customWidth="1"/>
    <col min="8" max="9" width="18.140625" style="63" customWidth="1"/>
    <col min="10" max="16384" width="9.140625" style="11"/>
  </cols>
  <sheetData>
    <row r="1" spans="1:15" ht="16.5" thickBot="1">
      <c r="A1" s="260" t="str">
        <f>Bambino!A1</f>
        <v>с 10.01 по 14.01.2025 г. включительно</v>
      </c>
      <c r="B1" s="46"/>
      <c r="C1" s="46"/>
      <c r="D1" s="46"/>
      <c r="G1" s="69"/>
      <c r="H1" s="62"/>
      <c r="I1" s="760" t="s">
        <v>28</v>
      </c>
      <c r="J1" s="769"/>
      <c r="K1" s="769"/>
      <c r="L1" s="769"/>
    </row>
    <row r="2" spans="1:15" ht="36.75" customHeight="1" thickBot="1">
      <c r="A2" s="772" t="s">
        <v>203</v>
      </c>
      <c r="B2" s="773"/>
      <c r="C2" s="773"/>
      <c r="D2" s="773"/>
      <c r="E2" s="773"/>
      <c r="F2" s="773"/>
      <c r="G2" s="773"/>
      <c r="H2" s="773"/>
      <c r="I2" s="773"/>
    </row>
    <row r="3" spans="1:15" ht="35.25" customHeight="1" thickBot="1">
      <c r="A3" s="197" t="s">
        <v>204</v>
      </c>
      <c r="B3" s="659" t="s">
        <v>29</v>
      </c>
      <c r="C3" s="767" t="s">
        <v>30</v>
      </c>
      <c r="D3" s="768"/>
      <c r="E3" s="275" t="s">
        <v>32</v>
      </c>
      <c r="F3" s="428" t="s">
        <v>32</v>
      </c>
      <c r="G3" s="264" t="s">
        <v>33</v>
      </c>
      <c r="H3" s="326" t="s">
        <v>34</v>
      </c>
      <c r="I3" s="1003" t="s">
        <v>31</v>
      </c>
    </row>
    <row r="4" spans="1:15" ht="15" customHeight="1">
      <c r="A4" s="493"/>
      <c r="B4" s="782" t="s">
        <v>303</v>
      </c>
      <c r="C4" s="775" t="s">
        <v>351</v>
      </c>
      <c r="D4" s="311">
        <v>80</v>
      </c>
      <c r="E4" s="672">
        <v>18180</v>
      </c>
      <c r="F4" s="226">
        <f>ROUND(E4*(1+'Wildberries (РРЦ)'!$D$2),0)</f>
        <v>18180</v>
      </c>
      <c r="G4" s="223">
        <v>0.3</v>
      </c>
      <c r="H4" s="358">
        <f>F4*(1-G4)</f>
        <v>12726</v>
      </c>
      <c r="I4" s="929">
        <v>10022.2245</v>
      </c>
      <c r="O4" s="89"/>
    </row>
    <row r="5" spans="1:15" ht="15.75" customHeight="1">
      <c r="A5" s="657" t="s">
        <v>295</v>
      </c>
      <c r="B5" s="782"/>
      <c r="C5" s="776"/>
      <c r="D5" s="313">
        <v>90</v>
      </c>
      <c r="E5" s="673">
        <v>20295</v>
      </c>
      <c r="F5" s="134">
        <f>ROUND(E5*(1+'Wildberries (РРЦ)'!$D$2),0)</f>
        <v>20295</v>
      </c>
      <c r="G5" s="223">
        <v>0.3</v>
      </c>
      <c r="H5" s="320">
        <f t="shared" ref="H5:H10" si="0">F5*(1-G5)</f>
        <v>14206.5</v>
      </c>
      <c r="I5" s="930">
        <v>11185.681500000002</v>
      </c>
      <c r="O5" s="89"/>
    </row>
    <row r="6" spans="1:15" ht="15.75" customHeight="1">
      <c r="A6" s="657" t="s">
        <v>298</v>
      </c>
      <c r="B6" s="782"/>
      <c r="C6" s="776"/>
      <c r="D6" s="313">
        <v>120</v>
      </c>
      <c r="E6" s="673">
        <v>26520</v>
      </c>
      <c r="F6" s="134">
        <f>ROUND(E6*(1+'Wildberries (РРЦ)'!$D$2),0)</f>
        <v>26520</v>
      </c>
      <c r="G6" s="223">
        <v>0.3</v>
      </c>
      <c r="H6" s="320">
        <f t="shared" si="0"/>
        <v>18564</v>
      </c>
      <c r="I6" s="930">
        <v>14622.916500000001</v>
      </c>
      <c r="O6" s="89"/>
    </row>
    <row r="7" spans="1:15">
      <c r="A7" s="657" t="s">
        <v>38</v>
      </c>
      <c r="B7" s="782"/>
      <c r="C7" s="776"/>
      <c r="D7" s="489">
        <v>140</v>
      </c>
      <c r="E7" s="673">
        <v>30480</v>
      </c>
      <c r="F7" s="134">
        <f>ROUND(E7*(1+'Wildberries (РРЦ)'!$D$2),0)</f>
        <v>30480</v>
      </c>
      <c r="G7" s="223">
        <v>0.3</v>
      </c>
      <c r="H7" s="320">
        <f t="shared" si="0"/>
        <v>21336</v>
      </c>
      <c r="I7" s="930">
        <v>16804.260000000002</v>
      </c>
      <c r="O7" s="89"/>
    </row>
    <row r="8" spans="1:15">
      <c r="A8" s="657" t="s">
        <v>39</v>
      </c>
      <c r="B8" s="782"/>
      <c r="C8" s="776"/>
      <c r="D8" s="490">
        <v>160</v>
      </c>
      <c r="E8" s="674">
        <v>34485</v>
      </c>
      <c r="F8" s="227">
        <f>ROUND(E8*(1+'Wildberries (РРЦ)'!$D$2),0)</f>
        <v>34485</v>
      </c>
      <c r="G8" s="223">
        <v>0.3</v>
      </c>
      <c r="H8" s="328">
        <f t="shared" si="0"/>
        <v>24139.5</v>
      </c>
      <c r="I8" s="931">
        <v>19008.8505</v>
      </c>
      <c r="O8" s="89"/>
    </row>
    <row r="9" spans="1:15">
      <c r="A9" s="657" t="s">
        <v>305</v>
      </c>
      <c r="B9" s="782"/>
      <c r="C9" s="776"/>
      <c r="D9" s="489">
        <v>180</v>
      </c>
      <c r="E9" s="673">
        <v>38835</v>
      </c>
      <c r="F9" s="134">
        <f>ROUND(E9*(1+'Wildberries (РРЦ)'!$D$2),0)</f>
        <v>38835</v>
      </c>
      <c r="G9" s="223">
        <v>0.3</v>
      </c>
      <c r="H9" s="320">
        <f t="shared" si="0"/>
        <v>27184.5</v>
      </c>
      <c r="I9" s="930">
        <v>21408.273000000001</v>
      </c>
      <c r="O9" s="89"/>
    </row>
    <row r="10" spans="1:15" ht="16.5" thickBot="1">
      <c r="A10" s="657"/>
      <c r="B10" s="783"/>
      <c r="C10" s="790"/>
      <c r="D10" s="491">
        <v>200</v>
      </c>
      <c r="E10" s="679">
        <v>42645</v>
      </c>
      <c r="F10" s="230">
        <f>ROUND(E10*(1+'Wildberries (РРЦ)'!$D$2),0)</f>
        <v>42645</v>
      </c>
      <c r="G10" s="223">
        <v>0.3</v>
      </c>
      <c r="H10" s="407">
        <f t="shared" si="0"/>
        <v>29851.499999999996</v>
      </c>
      <c r="I10" s="934">
        <v>23514.894</v>
      </c>
      <c r="O10" s="89"/>
    </row>
    <row r="11" spans="1:15" ht="35.25" customHeight="1" thickBot="1">
      <c r="A11" s="197" t="s">
        <v>205</v>
      </c>
      <c r="B11" s="659" t="s">
        <v>29</v>
      </c>
      <c r="C11" s="767" t="s">
        <v>30</v>
      </c>
      <c r="D11" s="768"/>
      <c r="E11" s="275" t="s">
        <v>32</v>
      </c>
      <c r="F11" s="428" t="s">
        <v>32</v>
      </c>
      <c r="G11" s="264" t="s">
        <v>33</v>
      </c>
      <c r="H11" s="326" t="s">
        <v>34</v>
      </c>
      <c r="I11" s="1003" t="s">
        <v>31</v>
      </c>
    </row>
    <row r="12" spans="1:15" ht="15" customHeight="1">
      <c r="A12" s="493"/>
      <c r="B12" s="782" t="s">
        <v>387</v>
      </c>
      <c r="C12" s="775" t="s">
        <v>351</v>
      </c>
      <c r="D12" s="311">
        <v>80</v>
      </c>
      <c r="E12" s="672">
        <v>20835</v>
      </c>
      <c r="F12" s="226">
        <f>ROUND(E12*(1+'Wildberries (РРЦ)'!$D$2),0)</f>
        <v>20835</v>
      </c>
      <c r="G12" s="223">
        <v>0.3</v>
      </c>
      <c r="H12" s="358">
        <f>F12*(1-G12)</f>
        <v>14584.499999999998</v>
      </c>
      <c r="I12" s="929">
        <v>11305.791000000001</v>
      </c>
      <c r="O12" s="89"/>
    </row>
    <row r="13" spans="1:15" ht="15.75" customHeight="1">
      <c r="A13" s="657" t="s">
        <v>388</v>
      </c>
      <c r="B13" s="782"/>
      <c r="C13" s="776"/>
      <c r="D13" s="313">
        <v>90</v>
      </c>
      <c r="E13" s="673">
        <v>22875</v>
      </c>
      <c r="F13" s="134">
        <f>ROUND(E13*(1+'Wildberries (РРЦ)'!$D$2),0)</f>
        <v>22875</v>
      </c>
      <c r="G13" s="223">
        <v>0.3</v>
      </c>
      <c r="H13" s="320">
        <f t="shared" ref="H13:H18" si="1">F13*(1-G13)</f>
        <v>16012.499999999998</v>
      </c>
      <c r="I13" s="930">
        <v>12412.237500000001</v>
      </c>
      <c r="O13" s="89"/>
    </row>
    <row r="14" spans="1:15" ht="15.75" customHeight="1">
      <c r="A14" s="657" t="s">
        <v>298</v>
      </c>
      <c r="B14" s="782"/>
      <c r="C14" s="776"/>
      <c r="D14" s="313">
        <v>120</v>
      </c>
      <c r="E14" s="673">
        <v>30570</v>
      </c>
      <c r="F14" s="134">
        <f>ROUND(E14*(1+'Wildberries (РРЦ)'!$D$2),0)</f>
        <v>30570</v>
      </c>
      <c r="G14" s="223">
        <v>0.3</v>
      </c>
      <c r="H14" s="320">
        <f t="shared" si="1"/>
        <v>21399</v>
      </c>
      <c r="I14" s="930">
        <v>16586.181</v>
      </c>
      <c r="O14" s="89"/>
    </row>
    <row r="15" spans="1:15">
      <c r="A15" s="657" t="s">
        <v>38</v>
      </c>
      <c r="B15" s="782"/>
      <c r="C15" s="776"/>
      <c r="D15" s="489">
        <v>140</v>
      </c>
      <c r="E15" s="673">
        <v>34470</v>
      </c>
      <c r="F15" s="134">
        <f>ROUND(E15*(1+'Wildberries (РРЦ)'!$D$2),0)</f>
        <v>34470</v>
      </c>
      <c r="G15" s="223">
        <v>0.3</v>
      </c>
      <c r="H15" s="320">
        <f t="shared" si="1"/>
        <v>24129</v>
      </c>
      <c r="I15" s="930">
        <v>18695.569499999998</v>
      </c>
      <c r="O15" s="89"/>
    </row>
    <row r="16" spans="1:15">
      <c r="A16" s="657" t="s">
        <v>39</v>
      </c>
      <c r="B16" s="782"/>
      <c r="C16" s="776"/>
      <c r="D16" s="490">
        <v>160</v>
      </c>
      <c r="E16" s="674">
        <v>38985</v>
      </c>
      <c r="F16" s="227">
        <f>ROUND(E16*(1+'Wildberries (РРЦ)'!$D$2),0)</f>
        <v>38985</v>
      </c>
      <c r="G16" s="223">
        <v>0.3</v>
      </c>
      <c r="H16" s="328">
        <f t="shared" si="1"/>
        <v>27289.5</v>
      </c>
      <c r="I16" s="931">
        <v>21188.533500000001</v>
      </c>
      <c r="O16" s="89"/>
    </row>
    <row r="17" spans="1:15" ht="31.5">
      <c r="A17" s="657" t="s">
        <v>307</v>
      </c>
      <c r="B17" s="782"/>
      <c r="C17" s="776"/>
      <c r="D17" s="489">
        <v>180</v>
      </c>
      <c r="E17" s="673">
        <v>43935</v>
      </c>
      <c r="F17" s="134">
        <f>ROUND(E17*(1+'Wildberries (РРЦ)'!$D$2),0)</f>
        <v>43935</v>
      </c>
      <c r="G17" s="223">
        <v>0.3</v>
      </c>
      <c r="H17" s="320">
        <f t="shared" si="1"/>
        <v>30754.499999999996</v>
      </c>
      <c r="I17" s="930">
        <v>23834.263500000001</v>
      </c>
      <c r="O17" s="89"/>
    </row>
    <row r="18" spans="1:15" ht="16.5" thickBot="1">
      <c r="A18" s="657"/>
      <c r="B18" s="783"/>
      <c r="C18" s="790"/>
      <c r="D18" s="491">
        <v>200</v>
      </c>
      <c r="E18" s="679">
        <v>47910</v>
      </c>
      <c r="F18" s="230">
        <f>ROUND(E18*(1+'Wildberries (РРЦ)'!$D$2),0)</f>
        <v>47910</v>
      </c>
      <c r="G18" s="223">
        <v>0.3</v>
      </c>
      <c r="H18" s="407">
        <f t="shared" si="1"/>
        <v>33537</v>
      </c>
      <c r="I18" s="934">
        <v>25989.592499999999</v>
      </c>
      <c r="O18" s="89"/>
    </row>
    <row r="19" spans="1:15" ht="35.25" customHeight="1" thickBot="1">
      <c r="A19" s="197" t="s">
        <v>206</v>
      </c>
      <c r="B19" s="659" t="s">
        <v>29</v>
      </c>
      <c r="C19" s="767" t="s">
        <v>30</v>
      </c>
      <c r="D19" s="768"/>
      <c r="E19" s="275" t="s">
        <v>32</v>
      </c>
      <c r="F19" s="428" t="s">
        <v>32</v>
      </c>
      <c r="G19" s="264" t="s">
        <v>33</v>
      </c>
      <c r="H19" s="326" t="s">
        <v>34</v>
      </c>
      <c r="I19" s="1003" t="s">
        <v>31</v>
      </c>
    </row>
    <row r="20" spans="1:15" ht="15" customHeight="1">
      <c r="A20" s="493"/>
      <c r="B20" s="782" t="s">
        <v>382</v>
      </c>
      <c r="C20" s="775" t="s">
        <v>351</v>
      </c>
      <c r="D20" s="311">
        <v>80</v>
      </c>
      <c r="E20" s="672">
        <v>22170</v>
      </c>
      <c r="F20" s="226">
        <f>ROUND(E20*(1+'Wildberries (РРЦ)'!$D$2),0)</f>
        <v>22170</v>
      </c>
      <c r="G20" s="223">
        <v>0.3</v>
      </c>
      <c r="H20" s="358">
        <f>F20*(1-G20)</f>
        <v>15518.999999999998</v>
      </c>
      <c r="I20" s="929">
        <v>11961.135</v>
      </c>
      <c r="O20" s="89"/>
    </row>
    <row r="21" spans="1:15" ht="15.75" customHeight="1">
      <c r="A21" s="657" t="s">
        <v>386</v>
      </c>
      <c r="B21" s="782"/>
      <c r="C21" s="776"/>
      <c r="D21" s="313">
        <v>90</v>
      </c>
      <c r="E21" s="673">
        <v>24330</v>
      </c>
      <c r="F21" s="134">
        <f>ROUND(E21*(1+'Wildberries (РРЦ)'!$D$2),0)</f>
        <v>24330</v>
      </c>
      <c r="G21" s="223">
        <v>0.3</v>
      </c>
      <c r="H21" s="320">
        <f t="shared" ref="H21:H26" si="2">F21*(1-G21)</f>
        <v>17031</v>
      </c>
      <c r="I21" s="930">
        <v>13131.234</v>
      </c>
      <c r="O21" s="89"/>
    </row>
    <row r="22" spans="1:15" ht="15.75" customHeight="1">
      <c r="A22" s="657" t="s">
        <v>298</v>
      </c>
      <c r="B22" s="782"/>
      <c r="C22" s="776"/>
      <c r="D22" s="313">
        <v>120</v>
      </c>
      <c r="E22" s="673">
        <v>32535</v>
      </c>
      <c r="F22" s="134">
        <f>ROUND(E22*(1+'Wildberries (РРЦ)'!$D$2),0)</f>
        <v>32535</v>
      </c>
      <c r="G22" s="223">
        <v>0.3</v>
      </c>
      <c r="H22" s="320">
        <f t="shared" si="2"/>
        <v>22774.5</v>
      </c>
      <c r="I22" s="930">
        <v>17554.806</v>
      </c>
      <c r="O22" s="89"/>
    </row>
    <row r="23" spans="1:15">
      <c r="A23" s="657" t="s">
        <v>38</v>
      </c>
      <c r="B23" s="782"/>
      <c r="C23" s="776"/>
      <c r="D23" s="489">
        <v>140</v>
      </c>
      <c r="E23" s="673">
        <v>36630</v>
      </c>
      <c r="F23" s="134">
        <f>ROUND(E23*(1+'Wildberries (РРЦ)'!$D$2),0)</f>
        <v>36630</v>
      </c>
      <c r="G23" s="223">
        <v>0.3</v>
      </c>
      <c r="H23" s="320">
        <f t="shared" si="2"/>
        <v>25641</v>
      </c>
      <c r="I23" s="930">
        <v>19767.699000000001</v>
      </c>
      <c r="O23" s="89"/>
    </row>
    <row r="24" spans="1:15">
      <c r="A24" s="657" t="s">
        <v>39</v>
      </c>
      <c r="B24" s="782"/>
      <c r="C24" s="776"/>
      <c r="D24" s="490">
        <v>160</v>
      </c>
      <c r="E24" s="674">
        <v>41985</v>
      </c>
      <c r="F24" s="227">
        <f>ROUND(E24*(1+'Wildberries (РРЦ)'!$D$2),0)</f>
        <v>41985</v>
      </c>
      <c r="G24" s="223">
        <v>0.3</v>
      </c>
      <c r="H24" s="328">
        <f t="shared" si="2"/>
        <v>29389.499999999996</v>
      </c>
      <c r="I24" s="931">
        <v>22702.356000000003</v>
      </c>
      <c r="O24" s="89"/>
    </row>
    <row r="25" spans="1:15">
      <c r="A25" s="657" t="s">
        <v>97</v>
      </c>
      <c r="B25" s="782"/>
      <c r="C25" s="776"/>
      <c r="D25" s="489">
        <v>180</v>
      </c>
      <c r="E25" s="673">
        <v>46695</v>
      </c>
      <c r="F25" s="134">
        <f>ROUND(E25*(1+'Wildberries (РРЦ)'!$D$2),0)</f>
        <v>46695</v>
      </c>
      <c r="G25" s="223">
        <v>0.3</v>
      </c>
      <c r="H25" s="320">
        <f t="shared" si="2"/>
        <v>32686.499999999996</v>
      </c>
      <c r="I25" s="930">
        <v>25193.106000000003</v>
      </c>
      <c r="O25" s="89"/>
    </row>
    <row r="26" spans="1:15" ht="16.5" thickBot="1">
      <c r="A26" s="657"/>
      <c r="B26" s="783"/>
      <c r="C26" s="790"/>
      <c r="D26" s="491">
        <v>200</v>
      </c>
      <c r="E26" s="679">
        <v>50925</v>
      </c>
      <c r="F26" s="230">
        <f>ROUND(E26*(1+'Wildberries (РРЦ)'!$D$2),0)</f>
        <v>50925</v>
      </c>
      <c r="G26" s="223">
        <v>0.3</v>
      </c>
      <c r="H26" s="407">
        <f t="shared" si="2"/>
        <v>35647.5</v>
      </c>
      <c r="I26" s="934">
        <v>27474.079500000003</v>
      </c>
      <c r="O26" s="89"/>
    </row>
    <row r="27" spans="1:15" ht="35.25" customHeight="1" thickBot="1">
      <c r="A27" s="197" t="s">
        <v>207</v>
      </c>
      <c r="B27" s="659" t="s">
        <v>29</v>
      </c>
      <c r="C27" s="767" t="s">
        <v>30</v>
      </c>
      <c r="D27" s="768"/>
      <c r="E27" s="275" t="s">
        <v>32</v>
      </c>
      <c r="F27" s="428" t="s">
        <v>32</v>
      </c>
      <c r="G27" s="264" t="s">
        <v>33</v>
      </c>
      <c r="H27" s="326" t="s">
        <v>34</v>
      </c>
      <c r="I27" s="1003" t="s">
        <v>31</v>
      </c>
    </row>
    <row r="28" spans="1:15" ht="15" customHeight="1">
      <c r="A28" s="429"/>
      <c r="B28" s="781" t="s">
        <v>389</v>
      </c>
      <c r="C28" s="784" t="s">
        <v>351</v>
      </c>
      <c r="D28" s="495">
        <v>80</v>
      </c>
      <c r="E28" s="675">
        <v>26025</v>
      </c>
      <c r="F28" s="633">
        <f>ROUND(E28*(1+'Wildberries (РРЦ)'!$D$2),0)</f>
        <v>26025</v>
      </c>
      <c r="G28" s="634">
        <v>0.3</v>
      </c>
      <c r="H28" s="319">
        <f>F28*(1-G28)</f>
        <v>18217.5</v>
      </c>
      <c r="I28" s="933">
        <v>14198.382</v>
      </c>
      <c r="O28" s="89"/>
    </row>
    <row r="29" spans="1:15" ht="15.75" customHeight="1">
      <c r="A29" s="657" t="s">
        <v>308</v>
      </c>
      <c r="B29" s="782"/>
      <c r="C29" s="776"/>
      <c r="D29" s="313">
        <v>90</v>
      </c>
      <c r="E29" s="673">
        <v>28425</v>
      </c>
      <c r="F29" s="134">
        <f>ROUND(E29*(1+'Wildberries (РРЦ)'!$D$2),0)</f>
        <v>28425</v>
      </c>
      <c r="G29" s="223">
        <v>0.3</v>
      </c>
      <c r="H29" s="320">
        <f t="shared" ref="H29:H34" si="3">F29*(1-G29)</f>
        <v>19897.5</v>
      </c>
      <c r="I29" s="930">
        <v>15505.749000000002</v>
      </c>
      <c r="O29" s="89"/>
    </row>
    <row r="30" spans="1:15" ht="15.75" customHeight="1">
      <c r="A30" s="657" t="s">
        <v>44</v>
      </c>
      <c r="B30" s="782"/>
      <c r="C30" s="776"/>
      <c r="D30" s="313">
        <v>120</v>
      </c>
      <c r="E30" s="673">
        <v>38790</v>
      </c>
      <c r="F30" s="134">
        <f>ROUND(E30*(1+'Wildberries (РРЦ)'!$D$2),0)</f>
        <v>38790</v>
      </c>
      <c r="G30" s="223">
        <v>0.3</v>
      </c>
      <c r="H30" s="320">
        <f t="shared" si="3"/>
        <v>27153</v>
      </c>
      <c r="I30" s="930">
        <v>21159.751500000002</v>
      </c>
      <c r="O30" s="89"/>
    </row>
    <row r="31" spans="1:15">
      <c r="A31" s="657" t="s">
        <v>92</v>
      </c>
      <c r="B31" s="782"/>
      <c r="C31" s="776"/>
      <c r="D31" s="489">
        <v>140</v>
      </c>
      <c r="E31" s="673">
        <v>43185</v>
      </c>
      <c r="F31" s="134">
        <f>ROUND(E31*(1+'Wildberries (РРЦ)'!$D$2),0)</f>
        <v>43185</v>
      </c>
      <c r="G31" s="223">
        <v>0.3</v>
      </c>
      <c r="H31" s="320">
        <f t="shared" si="3"/>
        <v>30229.499999999996</v>
      </c>
      <c r="I31" s="930">
        <v>23555.852999999999</v>
      </c>
      <c r="O31" s="89"/>
    </row>
    <row r="32" spans="1:15">
      <c r="A32" s="657" t="s">
        <v>39</v>
      </c>
      <c r="B32" s="782"/>
      <c r="C32" s="776"/>
      <c r="D32" s="490">
        <v>160</v>
      </c>
      <c r="E32" s="674">
        <v>49485</v>
      </c>
      <c r="F32" s="227">
        <f>ROUND(E32*(1+'Wildberries (РРЦ)'!$D$2),0)</f>
        <v>49485</v>
      </c>
      <c r="G32" s="223">
        <v>0.3</v>
      </c>
      <c r="H32" s="328">
        <f t="shared" si="3"/>
        <v>34639.5</v>
      </c>
      <c r="I32" s="931">
        <v>26939.952000000001</v>
      </c>
      <c r="O32" s="89"/>
    </row>
    <row r="33" spans="1:15">
      <c r="A33" s="657" t="s">
        <v>98</v>
      </c>
      <c r="B33" s="782"/>
      <c r="C33" s="776"/>
      <c r="D33" s="489">
        <v>180</v>
      </c>
      <c r="E33" s="673">
        <v>55065</v>
      </c>
      <c r="F33" s="134">
        <f>ROUND(E33*(1+'Wildberries (РРЦ)'!$D$2),0)</f>
        <v>55065</v>
      </c>
      <c r="G33" s="223">
        <v>0.3</v>
      </c>
      <c r="H33" s="320">
        <f t="shared" si="3"/>
        <v>38545.5</v>
      </c>
      <c r="I33" s="930">
        <v>30030.696000000004</v>
      </c>
      <c r="O33" s="89"/>
    </row>
    <row r="34" spans="1:15" ht="16.5" thickBot="1">
      <c r="A34" s="658"/>
      <c r="B34" s="783"/>
      <c r="C34" s="785"/>
      <c r="D34" s="492">
        <v>200</v>
      </c>
      <c r="E34" s="680">
        <v>60150</v>
      </c>
      <c r="F34" s="228">
        <f>ROUND(E34*(1+'Wildberries (РРЦ)'!$D$2),0)</f>
        <v>60150</v>
      </c>
      <c r="G34" s="626">
        <v>0.3</v>
      </c>
      <c r="H34" s="394">
        <f t="shared" si="3"/>
        <v>42105</v>
      </c>
      <c r="I34" s="932">
        <v>32804.284500000002</v>
      </c>
      <c r="O34" s="89"/>
    </row>
    <row r="35" spans="1:15">
      <c r="A35" s="46"/>
      <c r="B35" s="46"/>
      <c r="C35" s="46"/>
      <c r="D35" s="46"/>
      <c r="G35" s="69"/>
      <c r="H35" s="62"/>
      <c r="I35" s="62"/>
    </row>
    <row r="36" spans="1:15">
      <c r="A36" s="542" t="str">
        <f>Контакты!$B$10</f>
        <v>почта для приёма заказов</v>
      </c>
      <c r="B36" s="91" t="str">
        <f>Контакты!$C$10</f>
        <v>хххх@ххх.ru</v>
      </c>
      <c r="C36" s="50"/>
      <c r="D36" s="50"/>
      <c r="E36" s="145"/>
      <c r="F36" s="229"/>
      <c r="G36" s="94"/>
      <c r="H36" s="67"/>
      <c r="I36" s="67"/>
    </row>
    <row r="37" spans="1:15">
      <c r="A37" s="542" t="str">
        <f>Контакты!$B$12</f>
        <v>номер телефона службы сервиса</v>
      </c>
      <c r="B37" s="91">
        <f>Контакты!$C$12</f>
        <v>8800</v>
      </c>
      <c r="C37" s="50"/>
      <c r="D37" s="50"/>
      <c r="E37" s="145"/>
      <c r="F37" s="229"/>
      <c r="G37" s="94"/>
      <c r="H37" s="67"/>
      <c r="I37" s="67"/>
    </row>
    <row r="38" spans="1:15">
      <c r="A38" s="50"/>
      <c r="B38" s="50"/>
      <c r="C38" s="50"/>
      <c r="D38" s="50"/>
      <c r="E38" s="145"/>
      <c r="F38" s="229"/>
      <c r="G38" s="94"/>
      <c r="H38" s="67"/>
      <c r="I38" s="67"/>
    </row>
    <row r="39" spans="1:15">
      <c r="A39" s="49"/>
      <c r="B39" s="49"/>
      <c r="C39" s="49"/>
      <c r="D39" s="49"/>
      <c r="E39" s="145"/>
      <c r="F39" s="229"/>
      <c r="G39" s="109"/>
      <c r="H39" s="70"/>
      <c r="I39" s="70"/>
    </row>
  </sheetData>
  <mergeCells count="14">
    <mergeCell ref="C27:D27"/>
    <mergeCell ref="B28:B34"/>
    <mergeCell ref="C28:C34"/>
    <mergeCell ref="C11:D11"/>
    <mergeCell ref="B12:B18"/>
    <mergeCell ref="C12:C18"/>
    <mergeCell ref="C19:D19"/>
    <mergeCell ref="B20:B26"/>
    <mergeCell ref="C20:C26"/>
    <mergeCell ref="J1:L1"/>
    <mergeCell ref="A2:I2"/>
    <mergeCell ref="C3:D3"/>
    <mergeCell ref="B4:B10"/>
    <mergeCell ref="C4:C10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rowBreaks count="1" manualBreakCount="1">
    <brk id="38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1"/>
  </sheetPr>
  <dimension ref="A1:L35"/>
  <sheetViews>
    <sheetView view="pageBreakPreview" zoomScale="90" zoomScaleSheetLayoutView="90" workbookViewId="0">
      <selection activeCell="E5" sqref="E5:E11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59" customWidth="1"/>
    <col min="6" max="6" width="10" style="156" customWidth="1"/>
    <col min="7" max="16384" width="9.140625" style="2"/>
  </cols>
  <sheetData>
    <row r="1" spans="1:12" ht="21.6" customHeight="1" thickBot="1">
      <c r="D1" s="65">
        <f>IF(AND('Категория(опт)'!$B$1="A+"),52%,IF(AND('Категория(опт)'!$B$1="A"),47%,IF(AND('Категория(опт)'!$B$1="B"),43%,IF(AND('Категория(опт)'!$B$1="C"),38.5%,""))))</f>
        <v>0.38500000000000001</v>
      </c>
    </row>
    <row r="2" spans="1:12" ht="16.5" thickBot="1">
      <c r="A2" s="78"/>
      <c r="B2" s="46"/>
      <c r="C2" s="46"/>
      <c r="D2" s="46"/>
      <c r="G2" s="786"/>
      <c r="H2" s="786"/>
      <c r="I2" s="786"/>
    </row>
    <row r="3" spans="1:12" ht="36.75" customHeight="1" thickBot="1">
      <c r="A3" s="787" t="s">
        <v>203</v>
      </c>
      <c r="B3" s="788"/>
      <c r="C3" s="788"/>
      <c r="D3" s="788"/>
      <c r="E3" s="788"/>
      <c r="F3" s="788"/>
    </row>
    <row r="4" spans="1:12" ht="35.25" customHeight="1" thickBot="1">
      <c r="A4" s="197" t="s">
        <v>204</v>
      </c>
      <c r="B4" s="543" t="s">
        <v>29</v>
      </c>
      <c r="C4" s="793" t="s">
        <v>30</v>
      </c>
      <c r="D4" s="794"/>
      <c r="E4" s="77" t="s">
        <v>90</v>
      </c>
      <c r="F4" s="157" t="s">
        <v>91</v>
      </c>
    </row>
    <row r="5" spans="1:12" ht="15" customHeight="1">
      <c r="A5" s="493"/>
      <c r="B5" s="782"/>
      <c r="C5" s="796" t="s">
        <v>37</v>
      </c>
      <c r="D5" s="119">
        <v>80</v>
      </c>
      <c r="E5" s="182">
        <v>18107</v>
      </c>
      <c r="F5" s="158">
        <v>0.2</v>
      </c>
      <c r="L5" s="9"/>
    </row>
    <row r="6" spans="1:12" ht="15.75" customHeight="1">
      <c r="A6" s="540" t="s">
        <v>184</v>
      </c>
      <c r="B6" s="782"/>
      <c r="C6" s="791"/>
      <c r="D6" s="13">
        <v>90</v>
      </c>
      <c r="E6" s="676">
        <v>20209</v>
      </c>
      <c r="F6" s="158">
        <v>0.2</v>
      </c>
      <c r="L6" s="9"/>
    </row>
    <row r="7" spans="1:12" ht="15.75" customHeight="1">
      <c r="A7" s="540" t="s">
        <v>88</v>
      </c>
      <c r="B7" s="782"/>
      <c r="C7" s="791"/>
      <c r="D7" s="13">
        <v>120</v>
      </c>
      <c r="E7" s="676">
        <v>26419</v>
      </c>
      <c r="F7" s="158">
        <v>0.2</v>
      </c>
      <c r="L7" s="9"/>
    </row>
    <row r="8" spans="1:12">
      <c r="A8" s="540" t="s">
        <v>185</v>
      </c>
      <c r="B8" s="782"/>
      <c r="C8" s="791"/>
      <c r="D8" s="14">
        <v>140</v>
      </c>
      <c r="E8" s="676">
        <v>30360</v>
      </c>
      <c r="F8" s="158">
        <v>0.2</v>
      </c>
      <c r="L8" s="9"/>
    </row>
    <row r="9" spans="1:12">
      <c r="A9" s="540" t="s">
        <v>89</v>
      </c>
      <c r="B9" s="782"/>
      <c r="C9" s="791"/>
      <c r="D9" s="539">
        <v>160</v>
      </c>
      <c r="E9" s="677">
        <v>34343</v>
      </c>
      <c r="F9" s="158">
        <v>0.2</v>
      </c>
      <c r="L9" s="9"/>
    </row>
    <row r="10" spans="1:12">
      <c r="A10" s="540" t="s">
        <v>186</v>
      </c>
      <c r="B10" s="782"/>
      <c r="C10" s="791"/>
      <c r="D10" s="14">
        <v>180</v>
      </c>
      <c r="E10" s="676">
        <v>38678</v>
      </c>
      <c r="F10" s="158">
        <v>0.2</v>
      </c>
      <c r="L10" s="9"/>
    </row>
    <row r="11" spans="1:12" ht="16.5" thickBot="1">
      <c r="A11" s="540"/>
      <c r="B11" s="783"/>
      <c r="C11" s="795"/>
      <c r="D11" s="15">
        <v>200</v>
      </c>
      <c r="E11" s="681">
        <v>42484</v>
      </c>
      <c r="F11" s="158">
        <v>0.2</v>
      </c>
      <c r="L11" s="9"/>
    </row>
    <row r="12" spans="1:12" ht="30.75" thickBot="1">
      <c r="A12" s="197" t="s">
        <v>205</v>
      </c>
      <c r="B12" s="543" t="s">
        <v>29</v>
      </c>
      <c r="C12" s="793" t="s">
        <v>30</v>
      </c>
      <c r="D12" s="794"/>
      <c r="E12" s="77" t="s">
        <v>32</v>
      </c>
      <c r="F12" s="157" t="s">
        <v>33</v>
      </c>
      <c r="L12" s="9"/>
    </row>
    <row r="13" spans="1:12" ht="15" customHeight="1">
      <c r="A13" s="493"/>
      <c r="B13" s="782"/>
      <c r="C13" s="791" t="s">
        <v>37</v>
      </c>
      <c r="D13" s="13">
        <v>80</v>
      </c>
      <c r="E13" s="676">
        <v>20426</v>
      </c>
      <c r="F13" s="158">
        <v>0.2</v>
      </c>
      <c r="L13" s="9"/>
    </row>
    <row r="14" spans="1:12">
      <c r="A14" s="540" t="s">
        <v>184</v>
      </c>
      <c r="B14" s="782"/>
      <c r="C14" s="791"/>
      <c r="D14" s="13">
        <v>90</v>
      </c>
      <c r="E14" s="676">
        <v>22425</v>
      </c>
      <c r="F14" s="158">
        <v>0.2</v>
      </c>
      <c r="L14" s="9"/>
    </row>
    <row r="15" spans="1:12">
      <c r="A15" s="540" t="s">
        <v>88</v>
      </c>
      <c r="B15" s="782"/>
      <c r="C15" s="791"/>
      <c r="D15" s="13">
        <v>120</v>
      </c>
      <c r="E15" s="676">
        <v>29966</v>
      </c>
      <c r="F15" s="158">
        <v>0.2</v>
      </c>
      <c r="L15" s="9"/>
    </row>
    <row r="16" spans="1:12">
      <c r="A16" s="540" t="s">
        <v>185</v>
      </c>
      <c r="B16" s="782"/>
      <c r="C16" s="791"/>
      <c r="D16" s="14">
        <v>140</v>
      </c>
      <c r="E16" s="676">
        <v>33777</v>
      </c>
      <c r="F16" s="158">
        <v>0.2</v>
      </c>
      <c r="L16" s="9"/>
    </row>
    <row r="17" spans="1:12">
      <c r="A17" s="540" t="s">
        <v>89</v>
      </c>
      <c r="B17" s="782"/>
      <c r="C17" s="791"/>
      <c r="D17" s="539">
        <v>160</v>
      </c>
      <c r="E17" s="677">
        <v>38281</v>
      </c>
      <c r="F17" s="158">
        <v>0.2</v>
      </c>
      <c r="L17" s="9"/>
    </row>
    <row r="18" spans="1:12">
      <c r="A18" s="540" t="s">
        <v>186</v>
      </c>
      <c r="B18" s="782"/>
      <c r="C18" s="791"/>
      <c r="D18" s="14">
        <v>180</v>
      </c>
      <c r="E18" s="676">
        <v>43061</v>
      </c>
      <c r="F18" s="158">
        <v>0.2</v>
      </c>
      <c r="L18" s="9"/>
    </row>
    <row r="19" spans="1:12" ht="18.75" customHeight="1" thickBot="1">
      <c r="A19" s="540"/>
      <c r="B19" s="783"/>
      <c r="C19" s="792"/>
      <c r="D19" s="16">
        <v>200</v>
      </c>
      <c r="E19" s="678">
        <v>46955</v>
      </c>
      <c r="F19" s="158">
        <v>0.2</v>
      </c>
      <c r="L19" s="9"/>
    </row>
    <row r="20" spans="1:12" ht="30.75" thickBot="1">
      <c r="A20" s="197" t="s">
        <v>206</v>
      </c>
      <c r="B20" s="543" t="s">
        <v>29</v>
      </c>
      <c r="C20" s="793" t="s">
        <v>30</v>
      </c>
      <c r="D20" s="794"/>
      <c r="E20" s="77" t="s">
        <v>32</v>
      </c>
      <c r="F20" s="157" t="s">
        <v>33</v>
      </c>
      <c r="L20" s="9"/>
    </row>
    <row r="21" spans="1:12" ht="15" customHeight="1">
      <c r="A21" s="493"/>
      <c r="B21" s="782"/>
      <c r="C21" s="791" t="s">
        <v>37</v>
      </c>
      <c r="D21" s="13">
        <v>80</v>
      </c>
      <c r="E21" s="676">
        <v>21610</v>
      </c>
      <c r="F21" s="158">
        <v>0.2</v>
      </c>
      <c r="L21" s="9"/>
    </row>
    <row r="22" spans="1:12">
      <c r="A22" s="540" t="s">
        <v>184</v>
      </c>
      <c r="B22" s="782"/>
      <c r="C22" s="791"/>
      <c r="D22" s="13">
        <v>90</v>
      </c>
      <c r="E22" s="676">
        <v>23724</v>
      </c>
      <c r="F22" s="158">
        <v>0.2</v>
      </c>
      <c r="L22" s="9"/>
    </row>
    <row r="23" spans="1:12">
      <c r="A23" s="540" t="s">
        <v>88</v>
      </c>
      <c r="B23" s="782"/>
      <c r="C23" s="791"/>
      <c r="D23" s="13">
        <v>120</v>
      </c>
      <c r="E23" s="676">
        <v>31716</v>
      </c>
      <c r="F23" s="158">
        <v>0.2</v>
      </c>
      <c r="L23" s="9"/>
    </row>
    <row r="24" spans="1:12">
      <c r="A24" s="540" t="s">
        <v>185</v>
      </c>
      <c r="B24" s="782"/>
      <c r="C24" s="791"/>
      <c r="D24" s="14">
        <v>140</v>
      </c>
      <c r="E24" s="676">
        <v>35714</v>
      </c>
      <c r="F24" s="158">
        <v>0.2</v>
      </c>
      <c r="L24" s="9"/>
    </row>
    <row r="25" spans="1:12">
      <c r="A25" s="540" t="s">
        <v>89</v>
      </c>
      <c r="B25" s="782"/>
      <c r="C25" s="791"/>
      <c r="D25" s="539">
        <v>160</v>
      </c>
      <c r="E25" s="677">
        <v>41016</v>
      </c>
      <c r="F25" s="158">
        <v>0.2</v>
      </c>
      <c r="L25" s="9"/>
    </row>
    <row r="26" spans="1:12">
      <c r="A26" s="540" t="s">
        <v>186</v>
      </c>
      <c r="B26" s="782"/>
      <c r="C26" s="791"/>
      <c r="D26" s="14">
        <v>180</v>
      </c>
      <c r="E26" s="676">
        <v>45516</v>
      </c>
      <c r="F26" s="158">
        <v>0.2</v>
      </c>
      <c r="L26" s="9"/>
    </row>
    <row r="27" spans="1:12" ht="16.5" thickBot="1">
      <c r="A27" s="540"/>
      <c r="B27" s="783"/>
      <c r="C27" s="795"/>
      <c r="D27" s="15">
        <v>200</v>
      </c>
      <c r="E27" s="681">
        <v>49637</v>
      </c>
      <c r="F27" s="158">
        <v>0.2</v>
      </c>
      <c r="L27" s="9"/>
    </row>
    <row r="28" spans="1:12" ht="30.75" thickBot="1">
      <c r="A28" s="197" t="s">
        <v>207</v>
      </c>
      <c r="B28" s="543" t="s">
        <v>29</v>
      </c>
      <c r="C28" s="793" t="s">
        <v>30</v>
      </c>
      <c r="D28" s="794"/>
      <c r="E28" s="77" t="s">
        <v>32</v>
      </c>
      <c r="F28" s="157" t="s">
        <v>33</v>
      </c>
      <c r="L28" s="9"/>
    </row>
    <row r="29" spans="1:12" ht="18" customHeight="1">
      <c r="A29" s="493"/>
      <c r="B29" s="782"/>
      <c r="C29" s="791" t="s">
        <v>37</v>
      </c>
      <c r="D29" s="13">
        <v>80</v>
      </c>
      <c r="E29" s="676">
        <v>25652</v>
      </c>
      <c r="F29" s="158">
        <v>0.2</v>
      </c>
      <c r="L29" s="9"/>
    </row>
    <row r="30" spans="1:12" ht="18" customHeight="1">
      <c r="A30" s="540" t="s">
        <v>184</v>
      </c>
      <c r="B30" s="782"/>
      <c r="C30" s="791"/>
      <c r="D30" s="13">
        <v>90</v>
      </c>
      <c r="E30" s="676">
        <v>28014</v>
      </c>
      <c r="F30" s="158">
        <v>0.2</v>
      </c>
      <c r="L30" s="9"/>
    </row>
    <row r="31" spans="1:12" ht="18" customHeight="1">
      <c r="A31" s="540" t="s">
        <v>88</v>
      </c>
      <c r="B31" s="782"/>
      <c r="C31" s="791"/>
      <c r="D31" s="13">
        <v>120</v>
      </c>
      <c r="E31" s="676">
        <v>38229</v>
      </c>
      <c r="F31" s="158">
        <v>0.2</v>
      </c>
      <c r="L31" s="9"/>
    </row>
    <row r="32" spans="1:12" ht="18" customHeight="1">
      <c r="A32" s="540" t="s">
        <v>185</v>
      </c>
      <c r="B32" s="782"/>
      <c r="C32" s="791"/>
      <c r="D32" s="14">
        <v>140</v>
      </c>
      <c r="E32" s="676">
        <v>42558</v>
      </c>
      <c r="F32" s="158">
        <v>0.2</v>
      </c>
      <c r="L32" s="9"/>
    </row>
    <row r="33" spans="1:12" ht="18" customHeight="1">
      <c r="A33" s="540" t="s">
        <v>89</v>
      </c>
      <c r="B33" s="782"/>
      <c r="C33" s="791"/>
      <c r="D33" s="539">
        <v>160</v>
      </c>
      <c r="E33" s="677">
        <v>48672</v>
      </c>
      <c r="F33" s="158">
        <v>0.2</v>
      </c>
      <c r="L33" s="9"/>
    </row>
    <row r="34" spans="1:12" ht="18" customHeight="1">
      <c r="A34" s="540" t="s">
        <v>186</v>
      </c>
      <c r="B34" s="782"/>
      <c r="C34" s="791"/>
      <c r="D34" s="14">
        <v>180</v>
      </c>
      <c r="E34" s="676">
        <v>54256</v>
      </c>
      <c r="F34" s="158">
        <v>0.2</v>
      </c>
      <c r="L34" s="9"/>
    </row>
    <row r="35" spans="1:12" ht="18" customHeight="1" thickBot="1">
      <c r="A35" s="541"/>
      <c r="B35" s="783"/>
      <c r="C35" s="792"/>
      <c r="D35" s="16">
        <v>200</v>
      </c>
      <c r="E35" s="678">
        <v>59267</v>
      </c>
      <c r="F35" s="158">
        <v>0.2</v>
      </c>
      <c r="L35" s="9"/>
    </row>
  </sheetData>
  <mergeCells count="14">
    <mergeCell ref="B29:B35"/>
    <mergeCell ref="C29:C35"/>
    <mergeCell ref="B13:B19"/>
    <mergeCell ref="C13:C19"/>
    <mergeCell ref="C20:D20"/>
    <mergeCell ref="B21:B27"/>
    <mergeCell ref="C21:C27"/>
    <mergeCell ref="C28:D28"/>
    <mergeCell ref="C12:D12"/>
    <mergeCell ref="G2:I2"/>
    <mergeCell ref="A3:F3"/>
    <mergeCell ref="C4:D4"/>
    <mergeCell ref="B5:B11"/>
    <mergeCell ref="C5:C11"/>
  </mergeCell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CF340F"/>
  </sheetPr>
  <dimension ref="A1:O39"/>
  <sheetViews>
    <sheetView view="pageBreakPreview" zoomScale="70" zoomScaleSheetLayoutView="70" workbookViewId="0">
      <selection activeCell="O9" sqref="O9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46" hidden="1" customWidth="1"/>
    <col min="6" max="6" width="16.5703125" style="225" customWidth="1"/>
    <col min="7" max="7" width="10" style="110" customWidth="1"/>
    <col min="8" max="9" width="18.140625" style="63" customWidth="1"/>
    <col min="10" max="16384" width="9.140625" style="11"/>
  </cols>
  <sheetData>
    <row r="1" spans="1:15" ht="16.5" thickBot="1">
      <c r="A1" s="260" t="str">
        <f>Bambino!A1</f>
        <v>с 10.01 по 14.01.2025 г. включительно</v>
      </c>
      <c r="B1" s="46"/>
      <c r="C1" s="46"/>
      <c r="D1" s="46"/>
      <c r="G1" s="69"/>
      <c r="H1" s="62"/>
      <c r="I1" s="760" t="s">
        <v>28</v>
      </c>
      <c r="J1" s="769"/>
      <c r="K1" s="769"/>
      <c r="L1" s="769"/>
    </row>
    <row r="2" spans="1:15" ht="36.75" customHeight="1" thickBot="1">
      <c r="A2" s="772" t="s">
        <v>208</v>
      </c>
      <c r="B2" s="773"/>
      <c r="C2" s="773"/>
      <c r="D2" s="773"/>
      <c r="E2" s="773"/>
      <c r="F2" s="773"/>
      <c r="G2" s="773"/>
      <c r="H2" s="773"/>
      <c r="I2" s="773"/>
    </row>
    <row r="3" spans="1:15" ht="35.25" customHeight="1" thickBot="1">
      <c r="A3" s="197" t="s">
        <v>209</v>
      </c>
      <c r="B3" s="659" t="s">
        <v>29</v>
      </c>
      <c r="C3" s="767" t="s">
        <v>30</v>
      </c>
      <c r="D3" s="768"/>
      <c r="E3" s="275" t="s">
        <v>32</v>
      </c>
      <c r="F3" s="428" t="s">
        <v>32</v>
      </c>
      <c r="G3" s="264" t="s">
        <v>33</v>
      </c>
      <c r="H3" s="326" t="s">
        <v>34</v>
      </c>
      <c r="I3" s="1003" t="s">
        <v>31</v>
      </c>
    </row>
    <row r="4" spans="1:15" ht="15" customHeight="1">
      <c r="A4" s="493"/>
      <c r="B4" s="782" t="s">
        <v>309</v>
      </c>
      <c r="C4" s="775" t="s">
        <v>351</v>
      </c>
      <c r="D4" s="311">
        <v>80</v>
      </c>
      <c r="E4" s="672">
        <v>21465</v>
      </c>
      <c r="F4" s="226">
        <f>ROUND(E4*(1+'Wildberries (РРЦ)'!$D$2),0)</f>
        <v>21465</v>
      </c>
      <c r="G4" s="223">
        <v>0.3</v>
      </c>
      <c r="H4" s="358">
        <f>F4*(1-G4)</f>
        <v>15025.499999999998</v>
      </c>
      <c r="I4" s="929">
        <v>11467.584000000001</v>
      </c>
      <c r="O4" s="89"/>
    </row>
    <row r="5" spans="1:15" ht="15.75" customHeight="1">
      <c r="A5" s="657" t="s">
        <v>292</v>
      </c>
      <c r="B5" s="782"/>
      <c r="C5" s="776"/>
      <c r="D5" s="313">
        <v>90</v>
      </c>
      <c r="E5" s="673">
        <v>21975</v>
      </c>
      <c r="F5" s="134">
        <f>ROUND(E5*(1+'Wildberries (РРЦ)'!$D$2),0)</f>
        <v>21975</v>
      </c>
      <c r="G5" s="223">
        <v>0.3</v>
      </c>
      <c r="H5" s="320">
        <f t="shared" ref="H5:H10" si="0">F5*(1-G5)</f>
        <v>15382.499999999998</v>
      </c>
      <c r="I5" s="930">
        <v>11738.304</v>
      </c>
      <c r="O5" s="89"/>
    </row>
    <row r="6" spans="1:15" ht="15.75" customHeight="1">
      <c r="A6" s="657" t="s">
        <v>310</v>
      </c>
      <c r="B6" s="782"/>
      <c r="C6" s="776"/>
      <c r="D6" s="313">
        <v>120</v>
      </c>
      <c r="E6" s="673">
        <v>28500</v>
      </c>
      <c r="F6" s="134">
        <f>ROUND(E6*(1+'Wildberries (РРЦ)'!$D$2),0)</f>
        <v>28500</v>
      </c>
      <c r="G6" s="223">
        <v>0.3</v>
      </c>
      <c r="H6" s="320">
        <f t="shared" si="0"/>
        <v>19950</v>
      </c>
      <c r="I6" s="930">
        <v>15220.800000000001</v>
      </c>
      <c r="O6" s="89"/>
    </row>
    <row r="7" spans="1:15">
      <c r="A7" s="657" t="s">
        <v>92</v>
      </c>
      <c r="B7" s="782"/>
      <c r="C7" s="776"/>
      <c r="D7" s="489">
        <v>140</v>
      </c>
      <c r="E7" s="673">
        <v>32190</v>
      </c>
      <c r="F7" s="134">
        <f>ROUND(E7*(1+'Wildberries (РРЦ)'!$D$2),0)</f>
        <v>32190</v>
      </c>
      <c r="G7" s="223">
        <v>0.3</v>
      </c>
      <c r="H7" s="320">
        <f t="shared" si="0"/>
        <v>22533</v>
      </c>
      <c r="I7" s="930">
        <v>17193.600000000002</v>
      </c>
      <c r="O7" s="89"/>
    </row>
    <row r="8" spans="1:15">
      <c r="A8" s="657" t="s">
        <v>39</v>
      </c>
      <c r="B8" s="782"/>
      <c r="C8" s="776"/>
      <c r="D8" s="490">
        <v>160</v>
      </c>
      <c r="E8" s="674">
        <v>35985</v>
      </c>
      <c r="F8" s="227">
        <f>ROUND(E8*(1+'Wildberries (РРЦ)'!$D$2),0)</f>
        <v>35985</v>
      </c>
      <c r="G8" s="224">
        <v>0.3</v>
      </c>
      <c r="H8" s="328">
        <f t="shared" si="0"/>
        <v>25189.5</v>
      </c>
      <c r="I8" s="931">
        <v>19196.351999999999</v>
      </c>
      <c r="O8" s="89"/>
    </row>
    <row r="9" spans="1:15">
      <c r="A9" s="657" t="s">
        <v>98</v>
      </c>
      <c r="B9" s="782"/>
      <c r="C9" s="776"/>
      <c r="D9" s="489">
        <v>180</v>
      </c>
      <c r="E9" s="673">
        <v>39495</v>
      </c>
      <c r="F9" s="134">
        <f>ROUND(E9*(1+'Wildberries (РРЦ)'!$D$2),0)</f>
        <v>39495</v>
      </c>
      <c r="G9" s="223">
        <v>0.3</v>
      </c>
      <c r="H9" s="320">
        <f t="shared" si="0"/>
        <v>27646.5</v>
      </c>
      <c r="I9" s="930">
        <v>21098.304000000004</v>
      </c>
      <c r="O9" s="89"/>
    </row>
    <row r="10" spans="1:15" ht="16.5" thickBot="1">
      <c r="A10" s="657"/>
      <c r="B10" s="783"/>
      <c r="C10" s="790"/>
      <c r="D10" s="491">
        <v>200</v>
      </c>
      <c r="E10" s="679">
        <v>44235</v>
      </c>
      <c r="F10" s="230">
        <f>ROUND(E10*(1+'Wildberries (РРЦ)'!$D$2),0)</f>
        <v>44235</v>
      </c>
      <c r="G10" s="223">
        <v>0.3</v>
      </c>
      <c r="H10" s="407">
        <f t="shared" si="0"/>
        <v>30964.499999999996</v>
      </c>
      <c r="I10" s="934">
        <v>23625.792000000001</v>
      </c>
      <c r="O10" s="89"/>
    </row>
    <row r="11" spans="1:15" ht="35.25" customHeight="1" thickBot="1">
      <c r="A11" s="197" t="s">
        <v>210</v>
      </c>
      <c r="B11" s="659" t="s">
        <v>29</v>
      </c>
      <c r="C11" s="767" t="s">
        <v>30</v>
      </c>
      <c r="D11" s="768"/>
      <c r="E11" s="275" t="s">
        <v>32</v>
      </c>
      <c r="F11" s="428" t="s">
        <v>32</v>
      </c>
      <c r="G11" s="264" t="s">
        <v>33</v>
      </c>
      <c r="H11" s="326" t="s">
        <v>34</v>
      </c>
      <c r="I11" s="1003" t="s">
        <v>31</v>
      </c>
    </row>
    <row r="12" spans="1:15" ht="15" customHeight="1">
      <c r="A12" s="493"/>
      <c r="B12" s="782" t="s">
        <v>311</v>
      </c>
      <c r="C12" s="775" t="s">
        <v>351</v>
      </c>
      <c r="D12" s="311">
        <v>80</v>
      </c>
      <c r="E12" s="672">
        <v>26970</v>
      </c>
      <c r="F12" s="226">
        <f>ROUND(E12*(1+'Wildberries (РРЦ)'!$D$2),0)</f>
        <v>26970</v>
      </c>
      <c r="G12" s="223">
        <v>0.3</v>
      </c>
      <c r="H12" s="358">
        <f>F12*(1-G12)</f>
        <v>18879</v>
      </c>
      <c r="I12" s="929">
        <v>14404.032000000001</v>
      </c>
      <c r="O12" s="89"/>
    </row>
    <row r="13" spans="1:15" ht="15.75" customHeight="1">
      <c r="A13" s="657" t="s">
        <v>312</v>
      </c>
      <c r="B13" s="782"/>
      <c r="C13" s="776"/>
      <c r="D13" s="313">
        <v>90</v>
      </c>
      <c r="E13" s="673">
        <v>26250</v>
      </c>
      <c r="F13" s="134">
        <f>ROUND(E13*(1+'Wildberries (РРЦ)'!$D$2),0)</f>
        <v>26250</v>
      </c>
      <c r="G13" s="223">
        <v>0.3</v>
      </c>
      <c r="H13" s="320">
        <f t="shared" ref="H13:H18" si="1">F13*(1-G13)</f>
        <v>18375</v>
      </c>
      <c r="I13" s="930">
        <v>14026.175999999999</v>
      </c>
      <c r="O13" s="89"/>
    </row>
    <row r="14" spans="1:15" ht="15.75" customHeight="1">
      <c r="A14" s="657" t="s">
        <v>310</v>
      </c>
      <c r="B14" s="782"/>
      <c r="C14" s="776"/>
      <c r="D14" s="313">
        <v>120</v>
      </c>
      <c r="E14" s="673">
        <v>38370</v>
      </c>
      <c r="F14" s="134">
        <f>ROUND(E14*(1+'Wildberries (РРЦ)'!$D$2),0)</f>
        <v>38370</v>
      </c>
      <c r="G14" s="223">
        <v>0.3</v>
      </c>
      <c r="H14" s="320">
        <f t="shared" si="1"/>
        <v>26859</v>
      </c>
      <c r="I14" s="930">
        <v>20498.112000000001</v>
      </c>
      <c r="O14" s="89"/>
    </row>
    <row r="15" spans="1:15">
      <c r="A15" s="657" t="s">
        <v>92</v>
      </c>
      <c r="B15" s="782"/>
      <c r="C15" s="776"/>
      <c r="D15" s="489">
        <v>140</v>
      </c>
      <c r="E15" s="673">
        <v>39015</v>
      </c>
      <c r="F15" s="134">
        <f>ROUND(E15*(1+'Wildberries (РРЦ)'!$D$2),0)</f>
        <v>39015</v>
      </c>
      <c r="G15" s="223">
        <v>0.3</v>
      </c>
      <c r="H15" s="320">
        <f t="shared" si="1"/>
        <v>27310.5</v>
      </c>
      <c r="I15" s="930">
        <v>20844.864000000001</v>
      </c>
      <c r="O15" s="89"/>
    </row>
    <row r="16" spans="1:15">
      <c r="A16" s="657" t="s">
        <v>39</v>
      </c>
      <c r="B16" s="782"/>
      <c r="C16" s="776"/>
      <c r="D16" s="490">
        <v>160</v>
      </c>
      <c r="E16" s="674">
        <v>40485</v>
      </c>
      <c r="F16" s="227">
        <f>ROUND(E16*(1+'Wildberries (РРЦ)'!$D$2),0)</f>
        <v>40485</v>
      </c>
      <c r="G16" s="224">
        <v>0.3</v>
      </c>
      <c r="H16" s="328">
        <f t="shared" si="1"/>
        <v>28339.5</v>
      </c>
      <c r="I16" s="931">
        <v>21642.047999999999</v>
      </c>
      <c r="O16" s="89"/>
    </row>
    <row r="17" spans="1:15">
      <c r="A17" s="657" t="s">
        <v>277</v>
      </c>
      <c r="B17" s="782"/>
      <c r="C17" s="776"/>
      <c r="D17" s="489">
        <v>180</v>
      </c>
      <c r="E17" s="673">
        <v>45540</v>
      </c>
      <c r="F17" s="134">
        <f>ROUND(E17*(1+'Wildberries (РРЦ)'!$D$2),0)</f>
        <v>45540</v>
      </c>
      <c r="G17" s="223">
        <v>0.3</v>
      </c>
      <c r="H17" s="320">
        <f t="shared" si="1"/>
        <v>31877.999999999996</v>
      </c>
      <c r="I17" s="930">
        <v>24329.664000000004</v>
      </c>
      <c r="O17" s="89"/>
    </row>
    <row r="18" spans="1:15" ht="16.5" thickBot="1">
      <c r="A18" s="657"/>
      <c r="B18" s="783"/>
      <c r="C18" s="790"/>
      <c r="D18" s="491">
        <v>200</v>
      </c>
      <c r="E18" s="679">
        <v>61770</v>
      </c>
      <c r="F18" s="230">
        <f>ROUND(E18*(1+'Wildberries (РРЦ)'!$D$2),0)</f>
        <v>61770</v>
      </c>
      <c r="G18" s="223">
        <v>0.3</v>
      </c>
      <c r="H18" s="407">
        <f t="shared" si="1"/>
        <v>43239</v>
      </c>
      <c r="I18" s="934">
        <v>32997.312000000005</v>
      </c>
      <c r="O18" s="89"/>
    </row>
    <row r="19" spans="1:15" ht="35.25" customHeight="1" thickBot="1">
      <c r="A19" s="197" t="s">
        <v>211</v>
      </c>
      <c r="B19" s="659" t="s">
        <v>29</v>
      </c>
      <c r="C19" s="767" t="s">
        <v>30</v>
      </c>
      <c r="D19" s="768"/>
      <c r="E19" s="275" t="s">
        <v>32</v>
      </c>
      <c r="F19" s="428" t="s">
        <v>32</v>
      </c>
      <c r="G19" s="264" t="s">
        <v>33</v>
      </c>
      <c r="H19" s="326" t="s">
        <v>34</v>
      </c>
      <c r="I19" s="1003" t="s">
        <v>31</v>
      </c>
    </row>
    <row r="20" spans="1:15" ht="15" customHeight="1">
      <c r="A20" s="493"/>
      <c r="B20" s="782" t="s">
        <v>313</v>
      </c>
      <c r="C20" s="775" t="s">
        <v>351</v>
      </c>
      <c r="D20" s="311">
        <v>80</v>
      </c>
      <c r="E20" s="672">
        <v>26805</v>
      </c>
      <c r="F20" s="226">
        <f>ROUND(E20*(1+'Wildberries (РРЦ)'!$D$2),0)</f>
        <v>26805</v>
      </c>
      <c r="G20" s="223">
        <v>0.3</v>
      </c>
      <c r="H20" s="358">
        <f>F20*(1-G20)</f>
        <v>18763.5</v>
      </c>
      <c r="I20" s="929">
        <v>14318.208000000002</v>
      </c>
      <c r="O20" s="89"/>
    </row>
    <row r="21" spans="1:15" ht="15.75" customHeight="1">
      <c r="A21" s="657" t="s">
        <v>295</v>
      </c>
      <c r="B21" s="782"/>
      <c r="C21" s="776"/>
      <c r="D21" s="313">
        <v>90</v>
      </c>
      <c r="E21" s="673">
        <v>28170</v>
      </c>
      <c r="F21" s="134">
        <f>ROUND(E21*(1+'Wildberries (РРЦ)'!$D$2),0)</f>
        <v>28170</v>
      </c>
      <c r="G21" s="223">
        <v>0.3</v>
      </c>
      <c r="H21" s="320">
        <f t="shared" ref="H21:H26" si="2">F21*(1-G21)</f>
        <v>19719</v>
      </c>
      <c r="I21" s="930">
        <v>15051.456</v>
      </c>
      <c r="O21" s="89"/>
    </row>
    <row r="22" spans="1:15" ht="15.75" customHeight="1">
      <c r="A22" s="657" t="s">
        <v>315</v>
      </c>
      <c r="B22" s="782"/>
      <c r="C22" s="776"/>
      <c r="D22" s="313">
        <v>120</v>
      </c>
      <c r="E22" s="673">
        <v>38910</v>
      </c>
      <c r="F22" s="134">
        <f>ROUND(E22*(1+'Wildberries (РРЦ)'!$D$2),0)</f>
        <v>38910</v>
      </c>
      <c r="G22" s="223">
        <v>0.3</v>
      </c>
      <c r="H22" s="320">
        <f t="shared" si="2"/>
        <v>27237</v>
      </c>
      <c r="I22" s="930">
        <v>20782.656000000003</v>
      </c>
      <c r="O22" s="89"/>
    </row>
    <row r="23" spans="1:15">
      <c r="A23" s="657" t="s">
        <v>92</v>
      </c>
      <c r="B23" s="782"/>
      <c r="C23" s="776"/>
      <c r="D23" s="489">
        <v>140</v>
      </c>
      <c r="E23" s="673">
        <v>43395</v>
      </c>
      <c r="F23" s="134">
        <f>ROUND(E23*(1+'Wildberries (РРЦ)'!$D$2),0)</f>
        <v>43395</v>
      </c>
      <c r="G23" s="223">
        <v>0.3</v>
      </c>
      <c r="H23" s="320">
        <f t="shared" si="2"/>
        <v>30376.499999999996</v>
      </c>
      <c r="I23" s="930">
        <v>23178.240000000005</v>
      </c>
      <c r="O23" s="89"/>
    </row>
    <row r="24" spans="1:15">
      <c r="A24" s="657" t="s">
        <v>39</v>
      </c>
      <c r="B24" s="782"/>
      <c r="C24" s="776"/>
      <c r="D24" s="490">
        <v>160</v>
      </c>
      <c r="E24" s="674">
        <v>44985</v>
      </c>
      <c r="F24" s="227">
        <f>ROUND(E24*(1+'Wildberries (РРЦ)'!$D$2),0)</f>
        <v>44985</v>
      </c>
      <c r="G24" s="224">
        <v>0.3</v>
      </c>
      <c r="H24" s="328">
        <f t="shared" si="2"/>
        <v>31489.499999999996</v>
      </c>
      <c r="I24" s="931">
        <v>24014.016000000003</v>
      </c>
      <c r="O24" s="89"/>
    </row>
    <row r="25" spans="1:15">
      <c r="A25" s="657" t="s">
        <v>98</v>
      </c>
      <c r="B25" s="782"/>
      <c r="C25" s="776"/>
      <c r="D25" s="489">
        <v>180</v>
      </c>
      <c r="E25" s="673">
        <v>55740</v>
      </c>
      <c r="F25" s="134">
        <f>ROUND(E25*(1+'Wildberries (РРЦ)'!$D$2),0)</f>
        <v>55740</v>
      </c>
      <c r="G25" s="223">
        <v>0.3</v>
      </c>
      <c r="H25" s="320">
        <f t="shared" si="2"/>
        <v>39018</v>
      </c>
      <c r="I25" s="930">
        <v>29779.200000000001</v>
      </c>
      <c r="O25" s="89"/>
    </row>
    <row r="26" spans="1:15" ht="16.5" thickBot="1">
      <c r="A26" s="657"/>
      <c r="B26" s="783"/>
      <c r="C26" s="790"/>
      <c r="D26" s="491">
        <v>200</v>
      </c>
      <c r="E26" s="679">
        <v>61035</v>
      </c>
      <c r="F26" s="230">
        <f>ROUND(E26*(1+'Wildberries (РРЦ)'!$D$2),0)</f>
        <v>61035</v>
      </c>
      <c r="G26" s="223">
        <v>0.3</v>
      </c>
      <c r="H26" s="407">
        <f t="shared" si="2"/>
        <v>42724.5</v>
      </c>
      <c r="I26" s="934">
        <v>32606.208000000002</v>
      </c>
      <c r="O26" s="89"/>
    </row>
    <row r="27" spans="1:15" ht="35.25" customHeight="1" thickBot="1">
      <c r="A27" s="197" t="s">
        <v>212</v>
      </c>
      <c r="B27" s="659" t="s">
        <v>29</v>
      </c>
      <c r="C27" s="767" t="s">
        <v>30</v>
      </c>
      <c r="D27" s="768"/>
      <c r="E27" s="275" t="s">
        <v>32</v>
      </c>
      <c r="F27" s="428" t="s">
        <v>32</v>
      </c>
      <c r="G27" s="264" t="s">
        <v>33</v>
      </c>
      <c r="H27" s="326" t="s">
        <v>34</v>
      </c>
      <c r="I27" s="1003" t="s">
        <v>31</v>
      </c>
    </row>
    <row r="28" spans="1:15" ht="15" customHeight="1">
      <c r="A28" s="429"/>
      <c r="B28" s="781" t="s">
        <v>316</v>
      </c>
      <c r="C28" s="784" t="s">
        <v>351</v>
      </c>
      <c r="D28" s="495">
        <v>80</v>
      </c>
      <c r="E28" s="675">
        <v>29400</v>
      </c>
      <c r="F28" s="633">
        <f>ROUND(E28*(1+'Wildberries (РРЦ)'!$D$2),0)</f>
        <v>29400</v>
      </c>
      <c r="G28" s="634">
        <v>0.3</v>
      </c>
      <c r="H28" s="319">
        <f>F28*(1-G28)</f>
        <v>20580</v>
      </c>
      <c r="I28" s="933">
        <v>15705.216000000004</v>
      </c>
      <c r="O28" s="89"/>
    </row>
    <row r="29" spans="1:15" ht="15.75" customHeight="1">
      <c r="A29" s="657" t="s">
        <v>317</v>
      </c>
      <c r="B29" s="782"/>
      <c r="C29" s="776"/>
      <c r="D29" s="313">
        <v>90</v>
      </c>
      <c r="E29" s="673">
        <v>34395</v>
      </c>
      <c r="F29" s="134">
        <f>ROUND(E29*(1+'Wildberries (РРЦ)'!$D$2),0)</f>
        <v>34395</v>
      </c>
      <c r="G29" s="223">
        <v>0.3</v>
      </c>
      <c r="H29" s="320">
        <f t="shared" ref="H29:H34" si="3">F29*(1-G29)</f>
        <v>24076.5</v>
      </c>
      <c r="I29" s="930">
        <v>18370.944</v>
      </c>
      <c r="O29" s="89"/>
    </row>
    <row r="30" spans="1:15" ht="15.75" customHeight="1">
      <c r="A30" s="657" t="s">
        <v>356</v>
      </c>
      <c r="B30" s="782"/>
      <c r="C30" s="776"/>
      <c r="D30" s="313">
        <v>120</v>
      </c>
      <c r="E30" s="673">
        <v>46755</v>
      </c>
      <c r="F30" s="134">
        <f>ROUND(E30*(1+'Wildberries (РРЦ)'!$D$2),0)</f>
        <v>46755</v>
      </c>
      <c r="G30" s="223">
        <v>0.3</v>
      </c>
      <c r="H30" s="320">
        <f t="shared" si="3"/>
        <v>32728.499999999996</v>
      </c>
      <c r="I30" s="930">
        <v>24977.664000000004</v>
      </c>
      <c r="O30" s="89"/>
    </row>
    <row r="31" spans="1:15">
      <c r="A31" s="657" t="s">
        <v>38</v>
      </c>
      <c r="B31" s="782"/>
      <c r="C31" s="776"/>
      <c r="D31" s="489">
        <v>140</v>
      </c>
      <c r="E31" s="673">
        <v>51375</v>
      </c>
      <c r="F31" s="134">
        <f>ROUND(E31*(1+'Wildberries (РРЦ)'!$D$2),0)</f>
        <v>51375</v>
      </c>
      <c r="G31" s="223">
        <v>0.3</v>
      </c>
      <c r="H31" s="320">
        <f t="shared" si="3"/>
        <v>35962.5</v>
      </c>
      <c r="I31" s="930">
        <v>27445.824000000001</v>
      </c>
      <c r="O31" s="89"/>
    </row>
    <row r="32" spans="1:15">
      <c r="A32" s="657" t="s">
        <v>39</v>
      </c>
      <c r="B32" s="782"/>
      <c r="C32" s="776"/>
      <c r="D32" s="490">
        <v>160</v>
      </c>
      <c r="E32" s="674">
        <v>52485</v>
      </c>
      <c r="F32" s="227">
        <f>ROUND(E32*(1+'Wildberries (РРЦ)'!$D$2),0)</f>
        <v>52485</v>
      </c>
      <c r="G32" s="224">
        <v>0.3</v>
      </c>
      <c r="H32" s="328">
        <f t="shared" si="3"/>
        <v>36739.5</v>
      </c>
      <c r="I32" s="931">
        <v>28016.640000000003</v>
      </c>
      <c r="O32" s="89"/>
    </row>
    <row r="33" spans="1:15" ht="31.5">
      <c r="A33" s="657" t="s">
        <v>318</v>
      </c>
      <c r="B33" s="782"/>
      <c r="C33" s="776"/>
      <c r="D33" s="489">
        <v>180</v>
      </c>
      <c r="E33" s="673">
        <v>61410</v>
      </c>
      <c r="F33" s="134">
        <f>ROUND(E33*(1+'Wildberries (РРЦ)'!$D$2),0)</f>
        <v>61410</v>
      </c>
      <c r="G33" s="223">
        <v>0.3</v>
      </c>
      <c r="H33" s="320">
        <f t="shared" si="3"/>
        <v>42987</v>
      </c>
      <c r="I33" s="930">
        <v>32801.472000000002</v>
      </c>
      <c r="O33" s="89"/>
    </row>
    <row r="34" spans="1:15" ht="16.5" thickBot="1">
      <c r="A34" s="658"/>
      <c r="B34" s="783"/>
      <c r="C34" s="785"/>
      <c r="D34" s="492">
        <v>200</v>
      </c>
      <c r="E34" s="680">
        <v>67800</v>
      </c>
      <c r="F34" s="228">
        <f>ROUND(E34*(1+'Wildberries (РРЦ)'!$D$2),0)</f>
        <v>67800</v>
      </c>
      <c r="G34" s="626">
        <v>0.3</v>
      </c>
      <c r="H34" s="394">
        <f t="shared" si="3"/>
        <v>47460</v>
      </c>
      <c r="I34" s="932">
        <v>36219.456000000006</v>
      </c>
      <c r="O34" s="89"/>
    </row>
    <row r="35" spans="1:15">
      <c r="A35" s="46"/>
      <c r="B35" s="46"/>
      <c r="C35" s="46"/>
      <c r="D35" s="46"/>
      <c r="G35" s="69"/>
      <c r="H35" s="62"/>
      <c r="I35" s="62"/>
    </row>
    <row r="36" spans="1:15">
      <c r="A36" s="542" t="str">
        <f>Контакты!$B$10</f>
        <v>почта для приёма заказов</v>
      </c>
      <c r="B36" s="91" t="str">
        <f>Контакты!$C$10</f>
        <v>хххх@ххх.ru</v>
      </c>
      <c r="C36" s="50"/>
      <c r="D36" s="50"/>
      <c r="E36" s="145"/>
      <c r="F36" s="229"/>
      <c r="G36" s="94"/>
      <c r="H36" s="67"/>
      <c r="I36" s="67"/>
    </row>
    <row r="37" spans="1:15">
      <c r="A37" s="542" t="str">
        <f>Контакты!$B$12</f>
        <v>номер телефона службы сервиса</v>
      </c>
      <c r="B37" s="91">
        <f>Контакты!$C$12</f>
        <v>8800</v>
      </c>
      <c r="C37" s="50"/>
      <c r="D37" s="50"/>
      <c r="E37" s="145"/>
      <c r="F37" s="229"/>
      <c r="G37" s="94"/>
      <c r="H37" s="67"/>
      <c r="I37" s="67"/>
    </row>
    <row r="38" spans="1:15">
      <c r="A38" s="50"/>
      <c r="B38" s="50"/>
      <c r="C38" s="50"/>
      <c r="D38" s="50"/>
      <c r="E38" s="145"/>
      <c r="F38" s="229"/>
      <c r="G38" s="94"/>
      <c r="H38" s="67"/>
      <c r="I38" s="67"/>
    </row>
    <row r="39" spans="1:15">
      <c r="A39" s="49"/>
      <c r="B39" s="49"/>
      <c r="C39" s="49"/>
      <c r="D39" s="49"/>
      <c r="E39" s="145"/>
      <c r="F39" s="229"/>
      <c r="G39" s="109"/>
      <c r="H39" s="70"/>
      <c r="I39" s="70"/>
    </row>
  </sheetData>
  <mergeCells count="14">
    <mergeCell ref="C27:D27"/>
    <mergeCell ref="B28:B34"/>
    <mergeCell ref="C28:C34"/>
    <mergeCell ref="C11:D11"/>
    <mergeCell ref="B12:B18"/>
    <mergeCell ref="C12:C18"/>
    <mergeCell ref="C19:D19"/>
    <mergeCell ref="B20:B26"/>
    <mergeCell ref="C20:C26"/>
    <mergeCell ref="J1:L1"/>
    <mergeCell ref="A2:I2"/>
    <mergeCell ref="C3:D3"/>
    <mergeCell ref="B4:B10"/>
    <mergeCell ref="C4:C10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rowBreaks count="1" manualBreakCount="1">
    <brk id="38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1"/>
  </sheetPr>
  <dimension ref="A1:L35"/>
  <sheetViews>
    <sheetView view="pageBreakPreview" topLeftCell="A13" zoomScale="90" zoomScaleSheetLayoutView="90" workbookViewId="0">
      <selection activeCell="E29" sqref="E29:E35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59" customWidth="1"/>
    <col min="6" max="6" width="10" style="156" customWidth="1"/>
    <col min="7" max="16384" width="9.140625" style="2"/>
  </cols>
  <sheetData>
    <row r="1" spans="1:12" ht="21.6" customHeight="1" thickBot="1">
      <c r="D1" s="65">
        <f>IF(AND('Категория(опт)'!$B$1="A+"),49%,IF(AND('Категория(опт)'!$B$1="A"),44%,IF(AND('Категория(опт)'!$B$1="B"),40%,IF(AND('Категория(опт)'!$B$1="C"),36%,""))))</f>
        <v>0.36</v>
      </c>
    </row>
    <row r="2" spans="1:12" ht="16.5" thickBot="1">
      <c r="A2" s="78"/>
      <c r="B2" s="46"/>
      <c r="C2" s="46"/>
      <c r="D2" s="46"/>
      <c r="G2" s="786"/>
      <c r="H2" s="786"/>
      <c r="I2" s="786"/>
    </row>
    <row r="3" spans="1:12" ht="36.75" customHeight="1" thickBot="1">
      <c r="A3" s="787" t="s">
        <v>208</v>
      </c>
      <c r="B3" s="788"/>
      <c r="C3" s="788"/>
      <c r="D3" s="788"/>
      <c r="E3" s="788"/>
      <c r="F3" s="788"/>
    </row>
    <row r="4" spans="1:12" ht="35.25" customHeight="1" thickBot="1">
      <c r="A4" s="197" t="s">
        <v>209</v>
      </c>
      <c r="B4" s="543" t="s">
        <v>29</v>
      </c>
      <c r="C4" s="793" t="s">
        <v>30</v>
      </c>
      <c r="D4" s="794"/>
      <c r="E4" s="77" t="s">
        <v>90</v>
      </c>
      <c r="F4" s="157" t="s">
        <v>91</v>
      </c>
    </row>
    <row r="5" spans="1:12" ht="15" customHeight="1">
      <c r="A5" s="493"/>
      <c r="B5" s="782"/>
      <c r="C5" s="796" t="s">
        <v>37</v>
      </c>
      <c r="D5" s="119">
        <v>80</v>
      </c>
      <c r="E5" s="182">
        <v>19909</v>
      </c>
      <c r="F5" s="158">
        <v>0.2</v>
      </c>
      <c r="L5" s="9"/>
    </row>
    <row r="6" spans="1:12" ht="15.75" customHeight="1">
      <c r="A6" s="540" t="s">
        <v>184</v>
      </c>
      <c r="B6" s="782"/>
      <c r="C6" s="791"/>
      <c r="D6" s="13">
        <v>90</v>
      </c>
      <c r="E6" s="676">
        <v>20379</v>
      </c>
      <c r="F6" s="158">
        <v>0.2</v>
      </c>
      <c r="L6" s="9"/>
    </row>
    <row r="7" spans="1:12" ht="15.75" customHeight="1">
      <c r="A7" s="540" t="s">
        <v>88</v>
      </c>
      <c r="B7" s="782"/>
      <c r="C7" s="791"/>
      <c r="D7" s="13">
        <v>120</v>
      </c>
      <c r="E7" s="676">
        <v>26425</v>
      </c>
      <c r="F7" s="158">
        <v>0.2</v>
      </c>
      <c r="L7" s="9"/>
    </row>
    <row r="8" spans="1:12">
      <c r="A8" s="540" t="s">
        <v>185</v>
      </c>
      <c r="B8" s="782"/>
      <c r="C8" s="791"/>
      <c r="D8" s="14">
        <v>140</v>
      </c>
      <c r="E8" s="676">
        <v>29850</v>
      </c>
      <c r="F8" s="158">
        <v>0.2</v>
      </c>
      <c r="L8" s="9"/>
    </row>
    <row r="9" spans="1:12">
      <c r="A9" s="540" t="s">
        <v>89</v>
      </c>
      <c r="B9" s="782"/>
      <c r="C9" s="791"/>
      <c r="D9" s="539">
        <v>160</v>
      </c>
      <c r="E9" s="677">
        <v>33327</v>
      </c>
      <c r="F9" s="158">
        <v>0.2</v>
      </c>
      <c r="L9" s="9"/>
    </row>
    <row r="10" spans="1:12">
      <c r="A10" s="540" t="s">
        <v>186</v>
      </c>
      <c r="B10" s="782"/>
      <c r="C10" s="791"/>
      <c r="D10" s="14">
        <v>180</v>
      </c>
      <c r="E10" s="676">
        <v>36629</v>
      </c>
      <c r="F10" s="158">
        <v>0.2</v>
      </c>
      <c r="L10" s="9"/>
    </row>
    <row r="11" spans="1:12" ht="16.5" thickBot="1">
      <c r="A11" s="540"/>
      <c r="B11" s="783"/>
      <c r="C11" s="795"/>
      <c r="D11" s="15">
        <v>200</v>
      </c>
      <c r="E11" s="681">
        <v>41017</v>
      </c>
      <c r="F11" s="158">
        <v>0.2</v>
      </c>
      <c r="L11" s="9"/>
    </row>
    <row r="12" spans="1:12" ht="30.75" thickBot="1">
      <c r="A12" s="197" t="s">
        <v>210</v>
      </c>
      <c r="B12" s="543" t="s">
        <v>29</v>
      </c>
      <c r="C12" s="793" t="s">
        <v>30</v>
      </c>
      <c r="D12" s="794"/>
      <c r="E12" s="77" t="s">
        <v>32</v>
      </c>
      <c r="F12" s="157" t="s">
        <v>33</v>
      </c>
      <c r="L12" s="9"/>
    </row>
    <row r="13" spans="1:12" ht="15" customHeight="1">
      <c r="A13" s="493"/>
      <c r="B13" s="782"/>
      <c r="C13" s="791" t="s">
        <v>37</v>
      </c>
      <c r="D13" s="13">
        <v>80</v>
      </c>
      <c r="E13" s="676">
        <v>25007</v>
      </c>
      <c r="F13" s="158">
        <v>0.2</v>
      </c>
      <c r="L13" s="9"/>
    </row>
    <row r="14" spans="1:12">
      <c r="A14" s="540" t="s">
        <v>184</v>
      </c>
      <c r="B14" s="782"/>
      <c r="C14" s="791"/>
      <c r="D14" s="13">
        <v>90</v>
      </c>
      <c r="E14" s="676">
        <v>24351</v>
      </c>
      <c r="F14" s="158">
        <v>0.2</v>
      </c>
      <c r="L14" s="9"/>
    </row>
    <row r="15" spans="1:12">
      <c r="A15" s="540" t="s">
        <v>88</v>
      </c>
      <c r="B15" s="782"/>
      <c r="C15" s="791"/>
      <c r="D15" s="13">
        <v>120</v>
      </c>
      <c r="E15" s="676">
        <v>35587</v>
      </c>
      <c r="F15" s="158">
        <v>0.2</v>
      </c>
      <c r="L15" s="9"/>
    </row>
    <row r="16" spans="1:12">
      <c r="A16" s="540" t="s">
        <v>185</v>
      </c>
      <c r="B16" s="782"/>
      <c r="C16" s="791"/>
      <c r="D16" s="14">
        <v>140</v>
      </c>
      <c r="E16" s="676">
        <v>36189</v>
      </c>
      <c r="F16" s="158">
        <v>0.2</v>
      </c>
      <c r="L16" s="9"/>
    </row>
    <row r="17" spans="1:12">
      <c r="A17" s="540" t="s">
        <v>89</v>
      </c>
      <c r="B17" s="782"/>
      <c r="C17" s="791"/>
      <c r="D17" s="539">
        <v>160</v>
      </c>
      <c r="E17" s="677">
        <v>37573</v>
      </c>
      <c r="F17" s="158">
        <v>0.2</v>
      </c>
      <c r="L17" s="9"/>
    </row>
    <row r="18" spans="1:12">
      <c r="A18" s="540" t="s">
        <v>186</v>
      </c>
      <c r="B18" s="782"/>
      <c r="C18" s="791"/>
      <c r="D18" s="14">
        <v>180</v>
      </c>
      <c r="E18" s="676">
        <v>42239</v>
      </c>
      <c r="F18" s="158">
        <v>0.2</v>
      </c>
      <c r="L18" s="9"/>
    </row>
    <row r="19" spans="1:12" ht="18.75" customHeight="1" thickBot="1">
      <c r="A19" s="540"/>
      <c r="B19" s="783"/>
      <c r="C19" s="792"/>
      <c r="D19" s="16">
        <v>200</v>
      </c>
      <c r="E19" s="678">
        <v>57287</v>
      </c>
      <c r="F19" s="158">
        <v>0.2</v>
      </c>
      <c r="L19" s="9"/>
    </row>
    <row r="20" spans="1:12" ht="30.75" thickBot="1">
      <c r="A20" s="197" t="s">
        <v>211</v>
      </c>
      <c r="B20" s="543" t="s">
        <v>29</v>
      </c>
      <c r="C20" s="793" t="s">
        <v>30</v>
      </c>
      <c r="D20" s="794"/>
      <c r="E20" s="77" t="s">
        <v>32</v>
      </c>
      <c r="F20" s="157" t="s">
        <v>33</v>
      </c>
      <c r="L20" s="9"/>
    </row>
    <row r="21" spans="1:12" ht="15" customHeight="1">
      <c r="A21" s="493"/>
      <c r="B21" s="782"/>
      <c r="C21" s="791" t="s">
        <v>37</v>
      </c>
      <c r="D21" s="13">
        <v>80</v>
      </c>
      <c r="E21" s="676">
        <v>24858</v>
      </c>
      <c r="F21" s="158">
        <v>0.2</v>
      </c>
      <c r="L21" s="9"/>
    </row>
    <row r="22" spans="1:12">
      <c r="A22" s="540" t="s">
        <v>184</v>
      </c>
      <c r="B22" s="782"/>
      <c r="C22" s="791"/>
      <c r="D22" s="13">
        <v>90</v>
      </c>
      <c r="E22" s="676">
        <v>26131</v>
      </c>
      <c r="F22" s="158">
        <v>0.2</v>
      </c>
      <c r="L22" s="9"/>
    </row>
    <row r="23" spans="1:12">
      <c r="A23" s="540" t="s">
        <v>88</v>
      </c>
      <c r="B23" s="782"/>
      <c r="C23" s="791"/>
      <c r="D23" s="13">
        <v>120</v>
      </c>
      <c r="E23" s="676">
        <v>36081</v>
      </c>
      <c r="F23" s="158">
        <v>0.2</v>
      </c>
      <c r="L23" s="9"/>
    </row>
    <row r="24" spans="1:12">
      <c r="A24" s="540" t="s">
        <v>185</v>
      </c>
      <c r="B24" s="782"/>
      <c r="C24" s="791"/>
      <c r="D24" s="14">
        <v>140</v>
      </c>
      <c r="E24" s="676">
        <v>40240</v>
      </c>
      <c r="F24" s="158">
        <v>0.2</v>
      </c>
      <c r="L24" s="9"/>
    </row>
    <row r="25" spans="1:12">
      <c r="A25" s="540" t="s">
        <v>89</v>
      </c>
      <c r="B25" s="782"/>
      <c r="C25" s="791"/>
      <c r="D25" s="539">
        <v>160</v>
      </c>
      <c r="E25" s="677">
        <v>41691</v>
      </c>
      <c r="F25" s="158">
        <v>0.2</v>
      </c>
      <c r="L25" s="9"/>
    </row>
    <row r="26" spans="1:12">
      <c r="A26" s="540" t="s">
        <v>186</v>
      </c>
      <c r="B26" s="782"/>
      <c r="C26" s="791"/>
      <c r="D26" s="14">
        <v>180</v>
      </c>
      <c r="E26" s="676">
        <v>51700</v>
      </c>
      <c r="F26" s="158">
        <v>0.2</v>
      </c>
      <c r="L26" s="9"/>
    </row>
    <row r="27" spans="1:12" ht="16.5" thickBot="1">
      <c r="A27" s="540"/>
      <c r="B27" s="783"/>
      <c r="C27" s="795"/>
      <c r="D27" s="15">
        <v>200</v>
      </c>
      <c r="E27" s="681">
        <v>56608</v>
      </c>
      <c r="F27" s="158">
        <v>0.2</v>
      </c>
      <c r="L27" s="9"/>
    </row>
    <row r="28" spans="1:12" ht="30.75" thickBot="1">
      <c r="A28" s="197" t="s">
        <v>212</v>
      </c>
      <c r="B28" s="543" t="s">
        <v>29</v>
      </c>
      <c r="C28" s="793" t="s">
        <v>30</v>
      </c>
      <c r="D28" s="794"/>
      <c r="E28" s="77" t="s">
        <v>32</v>
      </c>
      <c r="F28" s="157" t="s">
        <v>33</v>
      </c>
      <c r="L28" s="9"/>
    </row>
    <row r="29" spans="1:12" ht="18" customHeight="1">
      <c r="A29" s="493"/>
      <c r="B29" s="782"/>
      <c r="C29" s="791" t="s">
        <v>37</v>
      </c>
      <c r="D29" s="13">
        <v>80</v>
      </c>
      <c r="E29" s="676">
        <v>27266</v>
      </c>
      <c r="F29" s="158">
        <v>0.2</v>
      </c>
      <c r="L29" s="9"/>
    </row>
    <row r="30" spans="1:12" ht="18" customHeight="1">
      <c r="A30" s="540" t="s">
        <v>184</v>
      </c>
      <c r="B30" s="782"/>
      <c r="C30" s="791"/>
      <c r="D30" s="13">
        <v>90</v>
      </c>
      <c r="E30" s="676">
        <v>31894</v>
      </c>
      <c r="F30" s="158">
        <v>0.2</v>
      </c>
      <c r="L30" s="9"/>
    </row>
    <row r="31" spans="1:12" ht="18" customHeight="1">
      <c r="A31" s="540" t="s">
        <v>88</v>
      </c>
      <c r="B31" s="782"/>
      <c r="C31" s="791"/>
      <c r="D31" s="13">
        <v>120</v>
      </c>
      <c r="E31" s="676">
        <v>43364</v>
      </c>
      <c r="F31" s="158">
        <v>0.2</v>
      </c>
      <c r="L31" s="9"/>
    </row>
    <row r="32" spans="1:12" ht="18" customHeight="1">
      <c r="A32" s="540" t="s">
        <v>185</v>
      </c>
      <c r="B32" s="782"/>
      <c r="C32" s="791"/>
      <c r="D32" s="14">
        <v>140</v>
      </c>
      <c r="E32" s="676">
        <v>47649</v>
      </c>
      <c r="F32" s="158">
        <v>0.2</v>
      </c>
      <c r="L32" s="9"/>
    </row>
    <row r="33" spans="1:12" ht="18" customHeight="1">
      <c r="A33" s="540" t="s">
        <v>89</v>
      </c>
      <c r="B33" s="782"/>
      <c r="C33" s="791"/>
      <c r="D33" s="539">
        <v>160</v>
      </c>
      <c r="E33" s="677">
        <v>48640</v>
      </c>
      <c r="F33" s="158">
        <v>0.2</v>
      </c>
      <c r="L33" s="9"/>
    </row>
    <row r="34" spans="1:12" ht="18" customHeight="1">
      <c r="A34" s="540" t="s">
        <v>186</v>
      </c>
      <c r="B34" s="782"/>
      <c r="C34" s="791"/>
      <c r="D34" s="14">
        <v>180</v>
      </c>
      <c r="E34" s="676">
        <v>56947</v>
      </c>
      <c r="F34" s="158">
        <v>0.2</v>
      </c>
      <c r="L34" s="9"/>
    </row>
    <row r="35" spans="1:12" ht="18" customHeight="1" thickBot="1">
      <c r="A35" s="541"/>
      <c r="B35" s="783"/>
      <c r="C35" s="792"/>
      <c r="D35" s="16">
        <v>200</v>
      </c>
      <c r="E35" s="678">
        <v>62881</v>
      </c>
      <c r="F35" s="158">
        <v>0.2</v>
      </c>
      <c r="L35" s="9"/>
    </row>
  </sheetData>
  <mergeCells count="14">
    <mergeCell ref="B29:B35"/>
    <mergeCell ref="C29:C35"/>
    <mergeCell ref="B13:B19"/>
    <mergeCell ref="C13:C19"/>
    <mergeCell ref="C20:D20"/>
    <mergeCell ref="B21:B27"/>
    <mergeCell ref="C21:C27"/>
    <mergeCell ref="C28:D28"/>
    <mergeCell ref="C12:D12"/>
    <mergeCell ref="G2:I2"/>
    <mergeCell ref="A3:F3"/>
    <mergeCell ref="C4:D4"/>
    <mergeCell ref="B5:B11"/>
    <mergeCell ref="C5:C11"/>
  </mergeCell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C00000"/>
  </sheetPr>
  <dimension ref="A1:O47"/>
  <sheetViews>
    <sheetView view="pageBreakPreview" zoomScale="70" zoomScaleSheetLayoutView="70" workbookViewId="0">
      <selection activeCell="M16" sqref="M16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46" hidden="1" customWidth="1"/>
    <col min="6" max="6" width="16.5703125" style="225" customWidth="1"/>
    <col min="7" max="7" width="10" style="110" customWidth="1"/>
    <col min="8" max="9" width="18.140625" style="63" customWidth="1"/>
    <col min="10" max="16384" width="9.140625" style="11"/>
  </cols>
  <sheetData>
    <row r="1" spans="1:15" ht="16.5" thickBot="1">
      <c r="A1" s="260" t="str">
        <f>Bambino!A1</f>
        <v>с 10.01 по 14.01.2025 г. включительно</v>
      </c>
      <c r="B1" s="46"/>
      <c r="C1" s="46"/>
      <c r="D1" s="46"/>
      <c r="G1" s="69"/>
      <c r="H1" s="62"/>
      <c r="I1" s="760" t="s">
        <v>28</v>
      </c>
      <c r="J1" s="769"/>
      <c r="K1" s="769"/>
      <c r="L1" s="769"/>
    </row>
    <row r="2" spans="1:15" ht="36.75" customHeight="1" thickBot="1">
      <c r="A2" s="772" t="s">
        <v>213</v>
      </c>
      <c r="B2" s="773"/>
      <c r="C2" s="773"/>
      <c r="D2" s="773"/>
      <c r="E2" s="773"/>
      <c r="F2" s="773"/>
      <c r="G2" s="773"/>
      <c r="H2" s="773"/>
      <c r="I2" s="773"/>
    </row>
    <row r="3" spans="1:15" ht="35.25" customHeight="1" thickBot="1">
      <c r="A3" s="197" t="s">
        <v>216</v>
      </c>
      <c r="B3" s="637" t="s">
        <v>29</v>
      </c>
      <c r="C3" s="767" t="s">
        <v>30</v>
      </c>
      <c r="D3" s="768"/>
      <c r="E3" s="275" t="s">
        <v>32</v>
      </c>
      <c r="F3" s="428" t="s">
        <v>32</v>
      </c>
      <c r="G3" s="264" t="s">
        <v>33</v>
      </c>
      <c r="H3" s="326" t="s">
        <v>34</v>
      </c>
      <c r="I3" s="1003" t="s">
        <v>31</v>
      </c>
    </row>
    <row r="4" spans="1:15" ht="15" customHeight="1">
      <c r="A4" s="493"/>
      <c r="B4" s="782" t="s">
        <v>357</v>
      </c>
      <c r="C4" s="775" t="s">
        <v>351</v>
      </c>
      <c r="D4" s="311">
        <v>80</v>
      </c>
      <c r="E4" s="672">
        <v>15199</v>
      </c>
      <c r="F4" s="226">
        <f>ROUND(E4*(1+'Wildberries (РРЦ)'!$D$2),0)</f>
        <v>15199</v>
      </c>
      <c r="G4" s="223">
        <v>0.2</v>
      </c>
      <c r="H4" s="358">
        <f>F4*(1-G4)</f>
        <v>12159.2</v>
      </c>
      <c r="I4" s="929">
        <v>9905.4359999999997</v>
      </c>
      <c r="O4" s="89"/>
    </row>
    <row r="5" spans="1:15" ht="15.75" customHeight="1">
      <c r="A5" s="635" t="s">
        <v>306</v>
      </c>
      <c r="B5" s="782"/>
      <c r="C5" s="776"/>
      <c r="D5" s="313">
        <v>90</v>
      </c>
      <c r="E5" s="673">
        <v>16958</v>
      </c>
      <c r="F5" s="134">
        <f>ROUND(E5*(1+'Wildberries (РРЦ)'!$D$2),0)</f>
        <v>16958</v>
      </c>
      <c r="G5" s="223">
        <v>0.2</v>
      </c>
      <c r="H5" s="320">
        <f t="shared" ref="H5:H10" si="0">F5*(1-G5)</f>
        <v>13566.400000000001</v>
      </c>
      <c r="I5" s="930">
        <v>11043.985500000001</v>
      </c>
      <c r="O5" s="89"/>
    </row>
    <row r="6" spans="1:15" ht="15.75" customHeight="1">
      <c r="A6" s="635" t="s">
        <v>298</v>
      </c>
      <c r="B6" s="782"/>
      <c r="C6" s="776"/>
      <c r="D6" s="313">
        <v>120</v>
      </c>
      <c r="E6" s="673">
        <v>22247</v>
      </c>
      <c r="F6" s="134">
        <f>ROUND(E6*(1+'Wildberries (РРЦ)'!$D$2),0)</f>
        <v>22247</v>
      </c>
      <c r="G6" s="223">
        <v>0.2</v>
      </c>
      <c r="H6" s="320">
        <f t="shared" si="0"/>
        <v>17797.600000000002</v>
      </c>
      <c r="I6" s="930">
        <v>14493.397500000001</v>
      </c>
      <c r="O6" s="89"/>
    </row>
    <row r="7" spans="1:15">
      <c r="A7" s="635" t="s">
        <v>38</v>
      </c>
      <c r="B7" s="782"/>
      <c r="C7" s="776"/>
      <c r="D7" s="489">
        <v>140</v>
      </c>
      <c r="E7" s="673">
        <v>25266</v>
      </c>
      <c r="F7" s="134">
        <f>ROUND(E7*(1+'Wildberries (РРЦ)'!$D$2),0)</f>
        <v>25266</v>
      </c>
      <c r="G7" s="223">
        <v>0.2</v>
      </c>
      <c r="H7" s="320">
        <f t="shared" si="0"/>
        <v>20212.800000000003</v>
      </c>
      <c r="I7" s="930">
        <v>16462.197</v>
      </c>
      <c r="O7" s="89"/>
    </row>
    <row r="8" spans="1:15">
      <c r="A8" s="635" t="s">
        <v>39</v>
      </c>
      <c r="B8" s="782"/>
      <c r="C8" s="776"/>
      <c r="D8" s="490">
        <v>160</v>
      </c>
      <c r="E8" s="674">
        <v>28862</v>
      </c>
      <c r="F8" s="227">
        <f>ROUND(E8*(1+'Wildberries (РРЦ)'!$D$2),0)</f>
        <v>28862</v>
      </c>
      <c r="G8" s="223">
        <v>0.2</v>
      </c>
      <c r="H8" s="328">
        <f t="shared" si="0"/>
        <v>23089.600000000002</v>
      </c>
      <c r="I8" s="931">
        <v>18767.524500000003</v>
      </c>
      <c r="O8" s="89"/>
    </row>
    <row r="9" spans="1:15">
      <c r="A9" s="635" t="s">
        <v>320</v>
      </c>
      <c r="B9" s="782"/>
      <c r="C9" s="776"/>
      <c r="D9" s="489">
        <v>180</v>
      </c>
      <c r="E9" s="673">
        <v>32170</v>
      </c>
      <c r="F9" s="134">
        <f>ROUND(E9*(1+'Wildberries (РРЦ)'!$D$2),0)</f>
        <v>32170</v>
      </c>
      <c r="G9" s="223">
        <v>0.2</v>
      </c>
      <c r="H9" s="320">
        <f t="shared" si="0"/>
        <v>25736</v>
      </c>
      <c r="I9" s="930">
        <v>20954.402999999998</v>
      </c>
      <c r="O9" s="89"/>
    </row>
    <row r="10" spans="1:15" ht="16.5" thickBot="1">
      <c r="A10" s="635"/>
      <c r="B10" s="783"/>
      <c r="C10" s="790"/>
      <c r="D10" s="491">
        <v>200</v>
      </c>
      <c r="E10" s="679">
        <v>35648</v>
      </c>
      <c r="F10" s="230">
        <f>ROUND(E10*(1+'Wildberries (РРЦ)'!$D$2),0)</f>
        <v>35648</v>
      </c>
      <c r="G10" s="223">
        <v>0.2</v>
      </c>
      <c r="H10" s="407">
        <f t="shared" si="0"/>
        <v>28518.400000000001</v>
      </c>
      <c r="I10" s="934">
        <v>23221.539000000004</v>
      </c>
      <c r="O10" s="89"/>
    </row>
    <row r="11" spans="1:15" ht="35.25" customHeight="1" thickBot="1">
      <c r="A11" s="197" t="s">
        <v>217</v>
      </c>
      <c r="B11" s="637" t="s">
        <v>29</v>
      </c>
      <c r="C11" s="767" t="s">
        <v>30</v>
      </c>
      <c r="D11" s="768"/>
      <c r="E11" s="275" t="s">
        <v>32</v>
      </c>
      <c r="F11" s="428" t="s">
        <v>32</v>
      </c>
      <c r="G11" s="264" t="s">
        <v>33</v>
      </c>
      <c r="H11" s="326" t="s">
        <v>34</v>
      </c>
      <c r="I11" s="1003" t="s">
        <v>31</v>
      </c>
    </row>
    <row r="12" spans="1:15" ht="15" customHeight="1">
      <c r="A12" s="493"/>
      <c r="B12" s="782" t="s">
        <v>416</v>
      </c>
      <c r="C12" s="775" t="s">
        <v>351</v>
      </c>
      <c r="D12" s="311">
        <v>80</v>
      </c>
      <c r="E12" s="672">
        <v>16800</v>
      </c>
      <c r="F12" s="226">
        <f>ROUND(E12*(1+'Wildberries (РРЦ)'!$D$2),0)</f>
        <v>16800</v>
      </c>
      <c r="G12" s="223">
        <v>0.2</v>
      </c>
      <c r="H12" s="358">
        <f>F12*(1-G12)</f>
        <v>13440</v>
      </c>
      <c r="I12" s="929">
        <v>10761.147000000001</v>
      </c>
      <c r="O12" s="89"/>
    </row>
    <row r="13" spans="1:15" ht="15.75" customHeight="1">
      <c r="A13" s="666" t="s">
        <v>295</v>
      </c>
      <c r="B13" s="782"/>
      <c r="C13" s="776"/>
      <c r="D13" s="313">
        <v>90</v>
      </c>
      <c r="E13" s="673">
        <v>18743</v>
      </c>
      <c r="F13" s="134">
        <f>ROUND(E13*(1+'Wildberries (РРЦ)'!$D$2),0)</f>
        <v>18743</v>
      </c>
      <c r="G13" s="223">
        <v>0.2</v>
      </c>
      <c r="H13" s="320">
        <f t="shared" ref="H13:H18" si="1">F13*(1-G13)</f>
        <v>14994.400000000001</v>
      </c>
      <c r="I13" s="930">
        <v>12006.522000000001</v>
      </c>
      <c r="O13" s="89"/>
    </row>
    <row r="14" spans="1:15" ht="15.75" customHeight="1">
      <c r="A14" s="666" t="s">
        <v>44</v>
      </c>
      <c r="B14" s="782"/>
      <c r="C14" s="776"/>
      <c r="D14" s="313">
        <v>120</v>
      </c>
      <c r="E14" s="673">
        <v>24780</v>
      </c>
      <c r="F14" s="134">
        <f>ROUND(E14*(1+'Wildberries (РРЦ)'!$D$2),0)</f>
        <v>24780</v>
      </c>
      <c r="G14" s="223">
        <v>0.2</v>
      </c>
      <c r="H14" s="320">
        <f t="shared" si="1"/>
        <v>19824</v>
      </c>
      <c r="I14" s="930">
        <v>15874.933499999999</v>
      </c>
      <c r="O14" s="89"/>
    </row>
    <row r="15" spans="1:15">
      <c r="A15" s="666" t="s">
        <v>38</v>
      </c>
      <c r="B15" s="782"/>
      <c r="C15" s="776"/>
      <c r="D15" s="489">
        <v>140</v>
      </c>
      <c r="E15" s="673">
        <v>28022</v>
      </c>
      <c r="F15" s="134">
        <f>ROUND(E15*(1+'Wildberries (РРЦ)'!$D$2),0)</f>
        <v>28022</v>
      </c>
      <c r="G15" s="223">
        <v>0.2</v>
      </c>
      <c r="H15" s="320">
        <f t="shared" si="1"/>
        <v>22417.600000000002</v>
      </c>
      <c r="I15" s="930">
        <v>17953.326000000001</v>
      </c>
      <c r="O15" s="89"/>
    </row>
    <row r="16" spans="1:15">
      <c r="A16" s="666" t="s">
        <v>39</v>
      </c>
      <c r="B16" s="782"/>
      <c r="C16" s="776"/>
      <c r="D16" s="490">
        <v>160</v>
      </c>
      <c r="E16" s="674">
        <v>31487</v>
      </c>
      <c r="F16" s="227">
        <f>ROUND(E16*(1+'Wildberries (РРЦ)'!$D$2),0)</f>
        <v>31487</v>
      </c>
      <c r="G16" s="223">
        <v>0.2</v>
      </c>
      <c r="H16" s="328">
        <f t="shared" si="1"/>
        <v>25189.600000000002</v>
      </c>
      <c r="I16" s="931">
        <v>20129.1345</v>
      </c>
      <c r="O16" s="89"/>
    </row>
    <row r="17" spans="1:15" ht="31.5">
      <c r="A17" s="666" t="s">
        <v>417</v>
      </c>
      <c r="B17" s="782"/>
      <c r="C17" s="776"/>
      <c r="D17" s="489">
        <v>180</v>
      </c>
      <c r="E17" s="673">
        <v>35714</v>
      </c>
      <c r="F17" s="134">
        <f>ROUND(E17*(1+'Wildberries (РРЦ)'!$D$2),0)</f>
        <v>35714</v>
      </c>
      <c r="G17" s="223">
        <v>0.2</v>
      </c>
      <c r="H17" s="320">
        <f t="shared" si="1"/>
        <v>28571.200000000001</v>
      </c>
      <c r="I17" s="930">
        <v>22874.494500000001</v>
      </c>
      <c r="O17" s="89"/>
    </row>
    <row r="18" spans="1:15" ht="16.5" thickBot="1">
      <c r="A18" s="667"/>
      <c r="B18" s="783"/>
      <c r="C18" s="790"/>
      <c r="D18" s="492">
        <v>200</v>
      </c>
      <c r="E18" s="680">
        <v>39599</v>
      </c>
      <c r="F18" s="228">
        <f>ROUND(E18*(1+'Wildberries (РРЦ)'!$D$2),0)</f>
        <v>39599</v>
      </c>
      <c r="G18" s="223">
        <v>0.2</v>
      </c>
      <c r="H18" s="394">
        <f t="shared" si="1"/>
        <v>31679.200000000001</v>
      </c>
      <c r="I18" s="932">
        <v>25369.119000000002</v>
      </c>
      <c r="O18" s="89"/>
    </row>
    <row r="19" spans="1:15" ht="35.25" customHeight="1" thickBot="1">
      <c r="A19" s="197" t="s">
        <v>214</v>
      </c>
      <c r="B19" s="637" t="s">
        <v>29</v>
      </c>
      <c r="C19" s="767" t="s">
        <v>30</v>
      </c>
      <c r="D19" s="768"/>
      <c r="E19" s="275" t="s">
        <v>32</v>
      </c>
      <c r="F19" s="428" t="s">
        <v>32</v>
      </c>
      <c r="G19" s="264" t="s">
        <v>33</v>
      </c>
      <c r="H19" s="326" t="s">
        <v>34</v>
      </c>
      <c r="I19" s="1003" t="s">
        <v>31</v>
      </c>
    </row>
    <row r="20" spans="1:15" ht="15" customHeight="1">
      <c r="A20" s="493"/>
      <c r="B20" s="782" t="s">
        <v>358</v>
      </c>
      <c r="C20" s="775" t="s">
        <v>351</v>
      </c>
      <c r="D20" s="311">
        <v>80</v>
      </c>
      <c r="E20" s="672">
        <v>18704</v>
      </c>
      <c r="F20" s="226">
        <f>ROUND(E20*(1+'Wildberries (РРЦ)'!$D$2),0)</f>
        <v>18704</v>
      </c>
      <c r="G20" s="223">
        <v>0.2</v>
      </c>
      <c r="H20" s="358">
        <f>F20*(1-G20)</f>
        <v>14963.2</v>
      </c>
      <c r="I20" s="929">
        <v>11984.9355</v>
      </c>
      <c r="O20" s="89"/>
    </row>
    <row r="21" spans="1:15" ht="15.75" customHeight="1">
      <c r="A21" s="635" t="s">
        <v>314</v>
      </c>
      <c r="B21" s="782"/>
      <c r="C21" s="776"/>
      <c r="D21" s="313">
        <v>90</v>
      </c>
      <c r="E21" s="673">
        <v>20882</v>
      </c>
      <c r="F21" s="134">
        <f>ROUND(E21*(1+'Wildberries (РРЦ)'!$D$2),0)</f>
        <v>20882</v>
      </c>
      <c r="G21" s="223">
        <v>0.2</v>
      </c>
      <c r="H21" s="320">
        <f t="shared" ref="H21:H26" si="2">F21*(1-G21)</f>
        <v>16705.600000000002</v>
      </c>
      <c r="I21" s="930">
        <v>13379.202000000001</v>
      </c>
      <c r="O21" s="89"/>
    </row>
    <row r="22" spans="1:15" ht="15.75" customHeight="1">
      <c r="A22" s="635" t="s">
        <v>44</v>
      </c>
      <c r="B22" s="782"/>
      <c r="C22" s="776"/>
      <c r="D22" s="313">
        <v>120</v>
      </c>
      <c r="E22" s="673">
        <v>27248</v>
      </c>
      <c r="F22" s="134">
        <f>ROUND(E22*(1+'Wildberries (РРЦ)'!$D$2),0)</f>
        <v>27248</v>
      </c>
      <c r="G22" s="223">
        <v>0.2</v>
      </c>
      <c r="H22" s="320">
        <f t="shared" si="2"/>
        <v>21798.400000000001</v>
      </c>
      <c r="I22" s="930">
        <v>17453.515499999998</v>
      </c>
      <c r="O22" s="89"/>
    </row>
    <row r="23" spans="1:15">
      <c r="A23" s="635" t="s">
        <v>38</v>
      </c>
      <c r="B23" s="782"/>
      <c r="C23" s="776"/>
      <c r="D23" s="489">
        <v>140</v>
      </c>
      <c r="E23" s="673">
        <v>31697</v>
      </c>
      <c r="F23" s="134">
        <f>ROUND(E23*(1+'Wildberries (РРЦ)'!$D$2),0)</f>
        <v>31697</v>
      </c>
      <c r="G23" s="223">
        <v>0.2</v>
      </c>
      <c r="H23" s="320">
        <f t="shared" si="2"/>
        <v>25357.600000000002</v>
      </c>
      <c r="I23" s="930">
        <v>20303.487000000001</v>
      </c>
      <c r="O23" s="89"/>
    </row>
    <row r="24" spans="1:15">
      <c r="A24" s="635" t="s">
        <v>39</v>
      </c>
      <c r="B24" s="782"/>
      <c r="C24" s="776"/>
      <c r="D24" s="490">
        <v>160</v>
      </c>
      <c r="E24" s="674">
        <v>35425</v>
      </c>
      <c r="F24" s="227">
        <f>ROUND(E24*(1+'Wildberries (РРЦ)'!$D$2),0)</f>
        <v>35425</v>
      </c>
      <c r="G24" s="223">
        <v>0.2</v>
      </c>
      <c r="H24" s="328">
        <f t="shared" si="2"/>
        <v>28340</v>
      </c>
      <c r="I24" s="931">
        <v>22686.858</v>
      </c>
      <c r="O24" s="89"/>
    </row>
    <row r="25" spans="1:15">
      <c r="A25" s="635" t="s">
        <v>97</v>
      </c>
      <c r="B25" s="782"/>
      <c r="C25" s="776"/>
      <c r="D25" s="489">
        <v>180</v>
      </c>
      <c r="E25" s="673">
        <v>39861</v>
      </c>
      <c r="F25" s="134">
        <f>ROUND(E25*(1+'Wildberries (РРЦ)'!$D$2),0)</f>
        <v>39861</v>
      </c>
      <c r="G25" s="223">
        <v>0.2</v>
      </c>
      <c r="H25" s="320">
        <f t="shared" si="2"/>
        <v>31888.800000000003</v>
      </c>
      <c r="I25" s="930">
        <v>25535.722499999996</v>
      </c>
      <c r="O25" s="89"/>
    </row>
    <row r="26" spans="1:15" ht="16.5" thickBot="1">
      <c r="A26" s="635"/>
      <c r="B26" s="783"/>
      <c r="C26" s="790"/>
      <c r="D26" s="491">
        <v>200</v>
      </c>
      <c r="E26" s="679">
        <v>44219</v>
      </c>
      <c r="F26" s="230">
        <f>ROUND(E26*(1+'Wildberries (РРЦ)'!$D$2),0)</f>
        <v>44219</v>
      </c>
      <c r="G26" s="223">
        <v>0.2</v>
      </c>
      <c r="H26" s="407">
        <f t="shared" si="2"/>
        <v>35375.200000000004</v>
      </c>
      <c r="I26" s="934">
        <v>28330.344000000001</v>
      </c>
      <c r="O26" s="89"/>
    </row>
    <row r="27" spans="1:15" ht="35.25" customHeight="1" thickBot="1">
      <c r="A27" s="197" t="s">
        <v>215</v>
      </c>
      <c r="B27" s="637" t="s">
        <v>29</v>
      </c>
      <c r="C27" s="767" t="s">
        <v>30</v>
      </c>
      <c r="D27" s="768"/>
      <c r="E27" s="275" t="s">
        <v>32</v>
      </c>
      <c r="F27" s="428" t="s">
        <v>32</v>
      </c>
      <c r="G27" s="264" t="s">
        <v>33</v>
      </c>
      <c r="H27" s="326" t="s">
        <v>34</v>
      </c>
      <c r="I27" s="1003" t="s">
        <v>31</v>
      </c>
    </row>
    <row r="28" spans="1:15" ht="15" customHeight="1">
      <c r="A28" s="429"/>
      <c r="B28" s="781" t="s">
        <v>359</v>
      </c>
      <c r="C28" s="784" t="s">
        <v>351</v>
      </c>
      <c r="D28" s="495">
        <v>80</v>
      </c>
      <c r="E28" s="675">
        <v>20279</v>
      </c>
      <c r="F28" s="633">
        <f>ROUND(E28*(1+'Wildberries (РРЦ)'!$D$2),0)</f>
        <v>20279</v>
      </c>
      <c r="G28" s="634">
        <v>0.2</v>
      </c>
      <c r="H28" s="319">
        <f>F28*(1-G28)</f>
        <v>16223.2</v>
      </c>
      <c r="I28" s="933">
        <v>12993.4125</v>
      </c>
      <c r="O28" s="89"/>
    </row>
    <row r="29" spans="1:15" ht="15.75" customHeight="1">
      <c r="A29" s="635" t="s">
        <v>304</v>
      </c>
      <c r="B29" s="782"/>
      <c r="C29" s="776"/>
      <c r="D29" s="313">
        <v>90</v>
      </c>
      <c r="E29" s="673">
        <v>22628</v>
      </c>
      <c r="F29" s="134">
        <f>ROUND(E29*(1+'Wildberries (РРЦ)'!$D$2),0)</f>
        <v>22628</v>
      </c>
      <c r="G29" s="223">
        <v>0.2</v>
      </c>
      <c r="H29" s="320">
        <f t="shared" ref="H29:H34" si="3">F29*(1-G29)</f>
        <v>18102.400000000001</v>
      </c>
      <c r="I29" s="930">
        <v>14491.737000000001</v>
      </c>
      <c r="O29" s="89"/>
    </row>
    <row r="30" spans="1:15" ht="15.75" customHeight="1">
      <c r="A30" s="635" t="s">
        <v>44</v>
      </c>
      <c r="B30" s="782"/>
      <c r="C30" s="776"/>
      <c r="D30" s="313">
        <v>120</v>
      </c>
      <c r="E30" s="673">
        <v>29939</v>
      </c>
      <c r="F30" s="134">
        <f>ROUND(E30*(1+'Wildberries (РРЦ)'!$D$2),0)</f>
        <v>29939</v>
      </c>
      <c r="G30" s="223">
        <v>0.2</v>
      </c>
      <c r="H30" s="320">
        <f t="shared" si="3"/>
        <v>23951.200000000001</v>
      </c>
      <c r="I30" s="930">
        <v>19181.542500000003</v>
      </c>
      <c r="O30" s="89"/>
    </row>
    <row r="31" spans="1:15">
      <c r="A31" s="635" t="s">
        <v>38</v>
      </c>
      <c r="B31" s="782"/>
      <c r="C31" s="776"/>
      <c r="D31" s="489">
        <v>140</v>
      </c>
      <c r="E31" s="673">
        <v>33824</v>
      </c>
      <c r="F31" s="134">
        <f>ROUND(E31*(1+'Wildberries (РРЦ)'!$D$2),0)</f>
        <v>33824</v>
      </c>
      <c r="G31" s="223">
        <v>0.2</v>
      </c>
      <c r="H31" s="320">
        <f t="shared" si="3"/>
        <v>27059.200000000001</v>
      </c>
      <c r="I31" s="930">
        <v>21665.6505</v>
      </c>
      <c r="O31" s="89"/>
    </row>
    <row r="32" spans="1:15">
      <c r="A32" s="635" t="s">
        <v>39</v>
      </c>
      <c r="B32" s="782"/>
      <c r="C32" s="776"/>
      <c r="D32" s="490">
        <v>160</v>
      </c>
      <c r="E32" s="674">
        <v>38050</v>
      </c>
      <c r="F32" s="227">
        <f>ROUND(E32*(1+'Wildberries (РРЦ)'!$D$2),0)</f>
        <v>38050</v>
      </c>
      <c r="G32" s="223">
        <v>0.2</v>
      </c>
      <c r="H32" s="328">
        <f t="shared" si="3"/>
        <v>30440</v>
      </c>
      <c r="I32" s="931">
        <v>24366.730500000001</v>
      </c>
      <c r="O32" s="89"/>
    </row>
    <row r="33" spans="1:15">
      <c r="A33" s="635" t="s">
        <v>319</v>
      </c>
      <c r="B33" s="782"/>
      <c r="C33" s="776"/>
      <c r="D33" s="489">
        <v>180</v>
      </c>
      <c r="E33" s="673">
        <v>43076</v>
      </c>
      <c r="F33" s="134">
        <f>ROUND(E33*(1+'Wildberries (РРЦ)'!$D$2),0)</f>
        <v>43076</v>
      </c>
      <c r="G33" s="223">
        <v>0.2</v>
      </c>
      <c r="H33" s="320">
        <f t="shared" si="3"/>
        <v>34460.800000000003</v>
      </c>
      <c r="I33" s="930">
        <v>27596.402999999998</v>
      </c>
      <c r="O33" s="89"/>
    </row>
    <row r="34" spans="1:15" ht="16.5" thickBot="1">
      <c r="A34" s="636"/>
      <c r="B34" s="783"/>
      <c r="C34" s="785"/>
      <c r="D34" s="492">
        <v>200</v>
      </c>
      <c r="E34" s="680">
        <v>47710</v>
      </c>
      <c r="F34" s="228">
        <f>ROUND(E34*(1+'Wildberries (РРЦ)'!$D$2),0)</f>
        <v>47710</v>
      </c>
      <c r="G34" s="626">
        <v>0.2</v>
      </c>
      <c r="H34" s="394">
        <f t="shared" si="3"/>
        <v>38168</v>
      </c>
      <c r="I34" s="932">
        <v>30566.484000000004</v>
      </c>
      <c r="O34" s="89"/>
    </row>
    <row r="35" spans="1:15" ht="35.25" customHeight="1" thickBot="1">
      <c r="A35" s="197" t="s">
        <v>384</v>
      </c>
      <c r="B35" s="653" t="s">
        <v>29</v>
      </c>
      <c r="C35" s="767" t="s">
        <v>30</v>
      </c>
      <c r="D35" s="768"/>
      <c r="E35" s="275" t="s">
        <v>32</v>
      </c>
      <c r="F35" s="428" t="s">
        <v>32</v>
      </c>
      <c r="G35" s="264" t="s">
        <v>33</v>
      </c>
      <c r="H35" s="326" t="s">
        <v>34</v>
      </c>
      <c r="I35" s="1003" t="s">
        <v>31</v>
      </c>
    </row>
    <row r="36" spans="1:15" ht="15" customHeight="1">
      <c r="A36" s="429"/>
      <c r="B36" s="782" t="s">
        <v>385</v>
      </c>
      <c r="C36" s="784" t="s">
        <v>351</v>
      </c>
      <c r="D36" s="495">
        <v>80</v>
      </c>
      <c r="E36" s="675">
        <v>21656</v>
      </c>
      <c r="F36" s="633">
        <f>ROUND(E36*(1+'Wildberries (РРЦ)'!$D$2),0)</f>
        <v>21656</v>
      </c>
      <c r="G36" s="634">
        <v>0.2</v>
      </c>
      <c r="H36" s="319">
        <f>F36*(1-G36)</f>
        <v>17324.8</v>
      </c>
      <c r="I36" s="933">
        <v>13872.924000000001</v>
      </c>
      <c r="O36" s="89"/>
    </row>
    <row r="37" spans="1:15" ht="15.75" customHeight="1">
      <c r="A37" s="651" t="s">
        <v>251</v>
      </c>
      <c r="B37" s="782"/>
      <c r="C37" s="776"/>
      <c r="D37" s="313">
        <v>90</v>
      </c>
      <c r="E37" s="673">
        <v>24111</v>
      </c>
      <c r="F37" s="134">
        <f>ROUND(E37*(1+'Wildberries (РРЦ)'!$D$2),0)</f>
        <v>24111</v>
      </c>
      <c r="G37" s="223">
        <v>0.2</v>
      </c>
      <c r="H37" s="320">
        <f t="shared" ref="H37:H42" si="4">F37*(1-G37)</f>
        <v>19288.8</v>
      </c>
      <c r="I37" s="930">
        <v>15448.738499999999</v>
      </c>
      <c r="O37" s="89"/>
    </row>
    <row r="38" spans="1:15" ht="15.75" customHeight="1">
      <c r="A38" s="651" t="s">
        <v>44</v>
      </c>
      <c r="B38" s="782"/>
      <c r="C38" s="776"/>
      <c r="D38" s="313">
        <v>120</v>
      </c>
      <c r="E38" s="673">
        <v>32039</v>
      </c>
      <c r="F38" s="134">
        <f>ROUND(E38*(1+'Wildberries (РРЦ)'!$D$2),0)</f>
        <v>32039</v>
      </c>
      <c r="G38" s="223">
        <v>0.2</v>
      </c>
      <c r="H38" s="320">
        <f t="shared" si="4"/>
        <v>25631.200000000001</v>
      </c>
      <c r="I38" s="930">
        <v>20522.119500000001</v>
      </c>
      <c r="O38" s="89"/>
    </row>
    <row r="39" spans="1:15">
      <c r="A39" s="651" t="s">
        <v>38</v>
      </c>
      <c r="B39" s="782"/>
      <c r="C39" s="776"/>
      <c r="D39" s="489">
        <v>140</v>
      </c>
      <c r="E39" s="673">
        <v>35989</v>
      </c>
      <c r="F39" s="134">
        <f>ROUND(E39*(1+'Wildberries (РРЦ)'!$D$2),0)</f>
        <v>35989</v>
      </c>
      <c r="G39" s="223">
        <v>0.2</v>
      </c>
      <c r="H39" s="320">
        <f t="shared" si="4"/>
        <v>28791.200000000001</v>
      </c>
      <c r="I39" s="930">
        <v>23058.81</v>
      </c>
      <c r="O39" s="89"/>
    </row>
    <row r="40" spans="1:15">
      <c r="A40" s="651" t="s">
        <v>39</v>
      </c>
      <c r="B40" s="782"/>
      <c r="C40" s="776"/>
      <c r="D40" s="490">
        <v>160</v>
      </c>
      <c r="E40" s="674">
        <v>40675</v>
      </c>
      <c r="F40" s="227">
        <f>ROUND(E40*(1+'Wildberries (РРЦ)'!$D$2),0)</f>
        <v>40675</v>
      </c>
      <c r="G40" s="223">
        <v>0.2</v>
      </c>
      <c r="H40" s="328">
        <f t="shared" si="4"/>
        <v>32540</v>
      </c>
      <c r="I40" s="931">
        <v>26057.119500000001</v>
      </c>
      <c r="O40" s="89"/>
    </row>
    <row r="41" spans="1:15">
      <c r="A41" s="665" t="s">
        <v>97</v>
      </c>
      <c r="B41" s="782"/>
      <c r="C41" s="776"/>
      <c r="D41" s="489">
        <v>180</v>
      </c>
      <c r="E41" s="673">
        <v>45885</v>
      </c>
      <c r="F41" s="134">
        <f>ROUND(E41*(1+'Wildberries (РРЦ)'!$D$2),0)</f>
        <v>45885</v>
      </c>
      <c r="G41" s="223">
        <v>0.2</v>
      </c>
      <c r="H41" s="320">
        <f t="shared" si="4"/>
        <v>36708</v>
      </c>
      <c r="I41" s="930">
        <v>29398.0455</v>
      </c>
      <c r="O41" s="89"/>
    </row>
    <row r="42" spans="1:15" ht="16.5" thickBot="1">
      <c r="A42" s="652"/>
      <c r="B42" s="783"/>
      <c r="C42" s="785"/>
      <c r="D42" s="492">
        <v>200</v>
      </c>
      <c r="E42" s="680">
        <v>50729</v>
      </c>
      <c r="F42" s="228">
        <f>ROUND(E42*(1+'Wildberries (РРЦ)'!$D$2),0)</f>
        <v>50729</v>
      </c>
      <c r="G42" s="626">
        <v>0.2</v>
      </c>
      <c r="H42" s="394">
        <f t="shared" si="4"/>
        <v>40583.200000000004</v>
      </c>
      <c r="I42" s="932">
        <v>32497.092000000001</v>
      </c>
      <c r="O42" s="89"/>
    </row>
    <row r="43" spans="1:15">
      <c r="A43" s="46"/>
      <c r="B43" s="46"/>
      <c r="C43" s="46"/>
      <c r="D43" s="46"/>
      <c r="G43" s="69"/>
      <c r="H43" s="62"/>
      <c r="I43" s="62"/>
    </row>
    <row r="44" spans="1:15">
      <c r="A44" s="542" t="str">
        <f>Контакты!$B$10</f>
        <v>почта для приёма заказов</v>
      </c>
      <c r="B44" s="91" t="str">
        <f>Контакты!$C$10</f>
        <v>хххх@ххх.ru</v>
      </c>
      <c r="C44" s="50"/>
      <c r="D44" s="50"/>
      <c r="E44" s="145"/>
      <c r="F44" s="229"/>
      <c r="G44" s="94"/>
      <c r="H44" s="67"/>
      <c r="I44" s="67"/>
    </row>
    <row r="45" spans="1:15">
      <c r="A45" s="542" t="str">
        <f>Контакты!$B$12</f>
        <v>номер телефона службы сервиса</v>
      </c>
      <c r="B45" s="91">
        <f>Контакты!$C$12</f>
        <v>8800</v>
      </c>
      <c r="C45" s="50"/>
      <c r="D45" s="50"/>
      <c r="E45" s="145"/>
      <c r="F45" s="229"/>
      <c r="G45" s="94"/>
      <c r="H45" s="67"/>
      <c r="I45" s="67"/>
    </row>
    <row r="46" spans="1:15">
      <c r="A46" s="50"/>
      <c r="B46" s="50"/>
      <c r="C46" s="50"/>
      <c r="D46" s="50"/>
      <c r="E46" s="145"/>
      <c r="F46" s="229"/>
      <c r="G46" s="94"/>
      <c r="H46" s="67"/>
      <c r="I46" s="67"/>
    </row>
    <row r="47" spans="1:15">
      <c r="A47" s="49"/>
      <c r="B47" s="49"/>
      <c r="C47" s="49"/>
      <c r="D47" s="49"/>
      <c r="E47" s="145"/>
      <c r="F47" s="229"/>
      <c r="G47" s="109"/>
      <c r="H47" s="70"/>
      <c r="I47" s="70"/>
    </row>
  </sheetData>
  <mergeCells count="17">
    <mergeCell ref="B36:B42"/>
    <mergeCell ref="C36:C42"/>
    <mergeCell ref="C3:D3"/>
    <mergeCell ref="B4:B10"/>
    <mergeCell ref="C4:C10"/>
    <mergeCell ref="C11:D11"/>
    <mergeCell ref="B12:B18"/>
    <mergeCell ref="C12:C18"/>
    <mergeCell ref="C27:D27"/>
    <mergeCell ref="B28:B34"/>
    <mergeCell ref="C28:C34"/>
    <mergeCell ref="C19:D19"/>
    <mergeCell ref="B20:B26"/>
    <mergeCell ref="C20:C26"/>
    <mergeCell ref="J1:L1"/>
    <mergeCell ref="A2:I2"/>
    <mergeCell ref="C35:D35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54" fitToHeight="2" orientation="landscape" r:id="rId1"/>
  <rowBreaks count="1" manualBreakCount="1">
    <brk id="46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1"/>
  </sheetPr>
  <dimension ref="A1:L43"/>
  <sheetViews>
    <sheetView view="pageBreakPreview" zoomScale="90" zoomScaleSheetLayoutView="90" workbookViewId="0">
      <selection activeCell="E5" sqref="E5:E11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59" customWidth="1"/>
    <col min="6" max="6" width="10" style="156" customWidth="1"/>
    <col min="7" max="16384" width="9.140625" style="2"/>
  </cols>
  <sheetData>
    <row r="1" spans="1:12" ht="21.6" customHeight="1" thickBot="1">
      <c r="D1" s="65">
        <f>IF(AND('Категория(опт)'!$B$1="A+"),52%,IF(AND('Категория(опт)'!$B$1="A"),47%,IF(AND('Категория(опт)'!$B$1="B"),43%,IF(AND('Категория(опт)'!$B$1="C"),38.5%,""))))</f>
        <v>0.38500000000000001</v>
      </c>
    </row>
    <row r="2" spans="1:12" ht="16.5" thickBot="1">
      <c r="A2" s="78"/>
      <c r="B2" s="46"/>
      <c r="C2" s="46"/>
      <c r="D2" s="46"/>
      <c r="G2" s="786"/>
      <c r="H2" s="786"/>
      <c r="I2" s="786"/>
    </row>
    <row r="3" spans="1:12" ht="36.75" customHeight="1" thickBot="1">
      <c r="A3" s="787" t="s">
        <v>213</v>
      </c>
      <c r="B3" s="788"/>
      <c r="C3" s="788"/>
      <c r="D3" s="788"/>
      <c r="E3" s="788"/>
      <c r="F3" s="788"/>
    </row>
    <row r="4" spans="1:12" ht="30.75" thickBot="1">
      <c r="A4" s="197" t="s">
        <v>216</v>
      </c>
      <c r="B4" s="543" t="s">
        <v>29</v>
      </c>
      <c r="C4" s="793" t="s">
        <v>30</v>
      </c>
      <c r="D4" s="794"/>
      <c r="E4" s="77" t="s">
        <v>32</v>
      </c>
      <c r="F4" s="157" t="s">
        <v>33</v>
      </c>
      <c r="L4" s="9"/>
    </row>
    <row r="5" spans="1:12" ht="15" customHeight="1">
      <c r="A5" s="493"/>
      <c r="B5" s="782"/>
      <c r="C5" s="791" t="s">
        <v>37</v>
      </c>
      <c r="D5" s="13">
        <v>80</v>
      </c>
      <c r="E5" s="676">
        <v>17896</v>
      </c>
      <c r="F5" s="158">
        <v>0.2</v>
      </c>
      <c r="L5" s="9"/>
    </row>
    <row r="6" spans="1:12">
      <c r="A6" s="540" t="s">
        <v>184</v>
      </c>
      <c r="B6" s="782"/>
      <c r="C6" s="791"/>
      <c r="D6" s="13">
        <v>90</v>
      </c>
      <c r="E6" s="676">
        <v>19953</v>
      </c>
      <c r="F6" s="158">
        <v>0.2</v>
      </c>
      <c r="L6" s="9"/>
    </row>
    <row r="7" spans="1:12">
      <c r="A7" s="540" t="s">
        <v>88</v>
      </c>
      <c r="B7" s="782"/>
      <c r="C7" s="791"/>
      <c r="D7" s="13">
        <v>120</v>
      </c>
      <c r="E7" s="676">
        <v>26185</v>
      </c>
      <c r="F7" s="158">
        <v>0.2</v>
      </c>
      <c r="L7" s="9"/>
    </row>
    <row r="8" spans="1:12">
      <c r="A8" s="540" t="s">
        <v>185</v>
      </c>
      <c r="B8" s="782"/>
      <c r="C8" s="791"/>
      <c r="D8" s="14">
        <v>140</v>
      </c>
      <c r="E8" s="676">
        <v>29742</v>
      </c>
      <c r="F8" s="158">
        <v>0.2</v>
      </c>
      <c r="L8" s="9"/>
    </row>
    <row r="9" spans="1:12">
      <c r="A9" s="540" t="s">
        <v>89</v>
      </c>
      <c r="B9" s="782"/>
      <c r="C9" s="791"/>
      <c r="D9" s="539">
        <v>160</v>
      </c>
      <c r="E9" s="677">
        <v>33907</v>
      </c>
      <c r="F9" s="158">
        <v>0.2</v>
      </c>
      <c r="L9" s="9"/>
    </row>
    <row r="10" spans="1:12">
      <c r="A10" s="540" t="s">
        <v>186</v>
      </c>
      <c r="B10" s="782"/>
      <c r="C10" s="791"/>
      <c r="D10" s="14">
        <v>180</v>
      </c>
      <c r="E10" s="676">
        <v>37858</v>
      </c>
      <c r="F10" s="158">
        <v>0.2</v>
      </c>
      <c r="L10" s="9"/>
    </row>
    <row r="11" spans="1:12" ht="16.5" thickBot="1">
      <c r="A11" s="540"/>
      <c r="B11" s="783"/>
      <c r="C11" s="795"/>
      <c r="D11" s="15">
        <v>200</v>
      </c>
      <c r="E11" s="681">
        <v>41954</v>
      </c>
      <c r="F11" s="158">
        <v>0.2</v>
      </c>
      <c r="L11" s="9"/>
    </row>
    <row r="12" spans="1:12" ht="30.75" thickBot="1">
      <c r="A12" s="197" t="s">
        <v>217</v>
      </c>
      <c r="B12" s="543" t="s">
        <v>29</v>
      </c>
      <c r="C12" s="793" t="s">
        <v>30</v>
      </c>
      <c r="D12" s="794"/>
      <c r="E12" s="77" t="s">
        <v>32</v>
      </c>
      <c r="F12" s="157" t="s">
        <v>33</v>
      </c>
      <c r="L12" s="9"/>
    </row>
    <row r="13" spans="1:12" ht="18" customHeight="1">
      <c r="A13" s="493"/>
      <c r="B13" s="782"/>
      <c r="C13" s="791" t="s">
        <v>37</v>
      </c>
      <c r="D13" s="13">
        <v>80</v>
      </c>
      <c r="E13" s="676">
        <v>19442</v>
      </c>
      <c r="F13" s="158">
        <v>0.2</v>
      </c>
      <c r="L13" s="9"/>
    </row>
    <row r="14" spans="1:12" ht="18" customHeight="1">
      <c r="A14" s="540" t="s">
        <v>184</v>
      </c>
      <c r="B14" s="782"/>
      <c r="C14" s="791"/>
      <c r="D14" s="13">
        <v>90</v>
      </c>
      <c r="E14" s="676">
        <v>21692</v>
      </c>
      <c r="F14" s="158">
        <v>0.2</v>
      </c>
      <c r="L14" s="9"/>
    </row>
    <row r="15" spans="1:12" ht="18" customHeight="1">
      <c r="A15" s="540" t="s">
        <v>88</v>
      </c>
      <c r="B15" s="782"/>
      <c r="C15" s="791"/>
      <c r="D15" s="13">
        <v>120</v>
      </c>
      <c r="E15" s="676">
        <v>28681</v>
      </c>
      <c r="F15" s="158">
        <v>0.2</v>
      </c>
      <c r="L15" s="9"/>
    </row>
    <row r="16" spans="1:12" ht="18" customHeight="1">
      <c r="A16" s="540" t="s">
        <v>185</v>
      </c>
      <c r="B16" s="782"/>
      <c r="C16" s="791"/>
      <c r="D16" s="14">
        <v>140</v>
      </c>
      <c r="E16" s="676">
        <v>32436</v>
      </c>
      <c r="F16" s="158">
        <v>0.2</v>
      </c>
      <c r="L16" s="9"/>
    </row>
    <row r="17" spans="1:12" ht="18" customHeight="1">
      <c r="A17" s="540" t="s">
        <v>89</v>
      </c>
      <c r="B17" s="782"/>
      <c r="C17" s="791"/>
      <c r="D17" s="539">
        <v>160</v>
      </c>
      <c r="E17" s="677">
        <v>36367</v>
      </c>
      <c r="F17" s="158">
        <v>0.2</v>
      </c>
      <c r="L17" s="9"/>
    </row>
    <row r="18" spans="1:12" ht="18" customHeight="1">
      <c r="A18" s="540" t="s">
        <v>186</v>
      </c>
      <c r="B18" s="782"/>
      <c r="C18" s="791"/>
      <c r="D18" s="14">
        <v>180</v>
      </c>
      <c r="E18" s="676">
        <v>41327</v>
      </c>
      <c r="F18" s="158">
        <v>0.2</v>
      </c>
      <c r="L18" s="9"/>
    </row>
    <row r="19" spans="1:12" ht="18" customHeight="1" thickBot="1">
      <c r="A19" s="541"/>
      <c r="B19" s="783"/>
      <c r="C19" s="792"/>
      <c r="D19" s="16">
        <v>200</v>
      </c>
      <c r="E19" s="678">
        <v>45834</v>
      </c>
      <c r="F19" s="158">
        <v>0.2</v>
      </c>
      <c r="L19" s="9"/>
    </row>
    <row r="20" spans="1:12" ht="35.25" customHeight="1" thickBot="1">
      <c r="A20" s="197" t="s">
        <v>214</v>
      </c>
      <c r="B20" s="543" t="s">
        <v>29</v>
      </c>
      <c r="C20" s="793" t="s">
        <v>30</v>
      </c>
      <c r="D20" s="794"/>
      <c r="E20" s="77" t="s">
        <v>90</v>
      </c>
      <c r="F20" s="157" t="s">
        <v>91</v>
      </c>
    </row>
    <row r="21" spans="1:12" ht="15" customHeight="1">
      <c r="A21" s="493"/>
      <c r="B21" s="782"/>
      <c r="C21" s="796" t="s">
        <v>37</v>
      </c>
      <c r="D21" s="119">
        <v>80</v>
      </c>
      <c r="E21" s="182">
        <v>21653</v>
      </c>
      <c r="F21" s="158">
        <v>0.2</v>
      </c>
      <c r="L21" s="9"/>
    </row>
    <row r="22" spans="1:12" ht="15.75" customHeight="1">
      <c r="A22" s="540" t="s">
        <v>184</v>
      </c>
      <c r="B22" s="782"/>
      <c r="C22" s="791"/>
      <c r="D22" s="13">
        <v>90</v>
      </c>
      <c r="E22" s="676">
        <v>24172</v>
      </c>
      <c r="F22" s="158">
        <v>0.2</v>
      </c>
      <c r="L22" s="9"/>
    </row>
    <row r="23" spans="1:12" ht="15.75" customHeight="1">
      <c r="A23" s="540" t="s">
        <v>88</v>
      </c>
      <c r="B23" s="782"/>
      <c r="C23" s="791"/>
      <c r="D23" s="13">
        <v>120</v>
      </c>
      <c r="E23" s="676">
        <v>31533</v>
      </c>
      <c r="F23" s="158">
        <v>0.2</v>
      </c>
      <c r="L23" s="9"/>
    </row>
    <row r="24" spans="1:12">
      <c r="A24" s="540" t="s">
        <v>185</v>
      </c>
      <c r="B24" s="782"/>
      <c r="C24" s="791"/>
      <c r="D24" s="14">
        <v>140</v>
      </c>
      <c r="E24" s="676">
        <v>36682</v>
      </c>
      <c r="F24" s="158">
        <v>0.2</v>
      </c>
      <c r="L24" s="9"/>
    </row>
    <row r="25" spans="1:12">
      <c r="A25" s="540" t="s">
        <v>89</v>
      </c>
      <c r="B25" s="782"/>
      <c r="C25" s="791"/>
      <c r="D25" s="539">
        <v>160</v>
      </c>
      <c r="E25" s="677">
        <v>40988</v>
      </c>
      <c r="F25" s="158">
        <v>0.2</v>
      </c>
      <c r="L25" s="9"/>
    </row>
    <row r="26" spans="1:12">
      <c r="A26" s="540" t="s">
        <v>186</v>
      </c>
      <c r="B26" s="782"/>
      <c r="C26" s="791"/>
      <c r="D26" s="14">
        <v>180</v>
      </c>
      <c r="E26" s="676">
        <v>46135</v>
      </c>
      <c r="F26" s="158">
        <v>0.2</v>
      </c>
      <c r="L26" s="9"/>
    </row>
    <row r="27" spans="1:12" ht="16.5" thickBot="1">
      <c r="A27" s="540"/>
      <c r="B27" s="783"/>
      <c r="C27" s="795"/>
      <c r="D27" s="15">
        <v>200</v>
      </c>
      <c r="E27" s="681">
        <v>51184</v>
      </c>
      <c r="F27" s="158">
        <v>0.2</v>
      </c>
      <c r="L27" s="9"/>
    </row>
    <row r="28" spans="1:12" ht="30.75" thickBot="1">
      <c r="A28" s="197" t="s">
        <v>215</v>
      </c>
      <c r="B28" s="543" t="s">
        <v>29</v>
      </c>
      <c r="C28" s="793" t="s">
        <v>30</v>
      </c>
      <c r="D28" s="794"/>
      <c r="E28" s="77" t="s">
        <v>32</v>
      </c>
      <c r="F28" s="157" t="s">
        <v>33</v>
      </c>
      <c r="L28" s="9"/>
    </row>
    <row r="29" spans="1:12" ht="15" customHeight="1">
      <c r="A29" s="493"/>
      <c r="B29" s="782"/>
      <c r="C29" s="791" t="s">
        <v>37</v>
      </c>
      <c r="D29" s="13">
        <v>80</v>
      </c>
      <c r="E29" s="676">
        <v>23475</v>
      </c>
      <c r="F29" s="158">
        <v>0.2</v>
      </c>
      <c r="L29" s="9"/>
    </row>
    <row r="30" spans="1:12">
      <c r="A30" s="540" t="s">
        <v>184</v>
      </c>
      <c r="B30" s="782"/>
      <c r="C30" s="791"/>
      <c r="D30" s="13">
        <v>90</v>
      </c>
      <c r="E30" s="676">
        <v>26182</v>
      </c>
      <c r="F30" s="158">
        <v>0.2</v>
      </c>
      <c r="L30" s="9"/>
    </row>
    <row r="31" spans="1:12">
      <c r="A31" s="540" t="s">
        <v>88</v>
      </c>
      <c r="B31" s="782"/>
      <c r="C31" s="791"/>
      <c r="D31" s="13">
        <v>120</v>
      </c>
      <c r="E31" s="676">
        <v>34655</v>
      </c>
      <c r="F31" s="158">
        <v>0.2</v>
      </c>
      <c r="L31" s="9"/>
    </row>
    <row r="32" spans="1:12">
      <c r="A32" s="540" t="s">
        <v>185</v>
      </c>
      <c r="B32" s="782"/>
      <c r="C32" s="791"/>
      <c r="D32" s="14">
        <v>140</v>
      </c>
      <c r="E32" s="676">
        <v>39143</v>
      </c>
      <c r="F32" s="158">
        <v>0.2</v>
      </c>
      <c r="L32" s="9"/>
    </row>
    <row r="33" spans="1:12">
      <c r="A33" s="540" t="s">
        <v>89</v>
      </c>
      <c r="B33" s="782"/>
      <c r="C33" s="791"/>
      <c r="D33" s="539">
        <v>160</v>
      </c>
      <c r="E33" s="677">
        <v>44023</v>
      </c>
      <c r="F33" s="158">
        <v>0.2</v>
      </c>
      <c r="L33" s="9"/>
    </row>
    <row r="34" spans="1:12">
      <c r="A34" s="540" t="s">
        <v>186</v>
      </c>
      <c r="B34" s="782"/>
      <c r="C34" s="791"/>
      <c r="D34" s="14">
        <v>180</v>
      </c>
      <c r="E34" s="676">
        <v>49858</v>
      </c>
      <c r="F34" s="158">
        <v>0.2</v>
      </c>
      <c r="L34" s="9"/>
    </row>
    <row r="35" spans="1:12" ht="18.75" customHeight="1" thickBot="1">
      <c r="A35" s="540"/>
      <c r="B35" s="783"/>
      <c r="C35" s="792"/>
      <c r="D35" s="16">
        <v>200</v>
      </c>
      <c r="E35" s="678">
        <v>55224</v>
      </c>
      <c r="F35" s="158">
        <v>0.2</v>
      </c>
      <c r="L35" s="9"/>
    </row>
    <row r="36" spans="1:12" ht="35.25" customHeight="1" thickBot="1">
      <c r="A36" s="197" t="s">
        <v>384</v>
      </c>
      <c r="B36" s="653" t="s">
        <v>29</v>
      </c>
      <c r="C36" s="793" t="s">
        <v>30</v>
      </c>
      <c r="D36" s="794"/>
      <c r="E36" s="77" t="s">
        <v>90</v>
      </c>
      <c r="F36" s="157" t="s">
        <v>91</v>
      </c>
    </row>
    <row r="37" spans="1:12" ht="15" customHeight="1">
      <c r="A37" s="493"/>
      <c r="B37" s="782"/>
      <c r="C37" s="796" t="s">
        <v>47</v>
      </c>
      <c r="D37" s="119">
        <v>80</v>
      </c>
      <c r="E37" s="182">
        <v>25064</v>
      </c>
      <c r="F37" s="158">
        <v>0.2</v>
      </c>
      <c r="L37" s="9"/>
    </row>
    <row r="38" spans="1:12" ht="15.75" customHeight="1">
      <c r="A38" s="651" t="s">
        <v>184</v>
      </c>
      <c r="B38" s="782"/>
      <c r="C38" s="791"/>
      <c r="D38" s="13">
        <v>90</v>
      </c>
      <c r="E38" s="676">
        <v>27911</v>
      </c>
      <c r="F38" s="158">
        <v>0.2</v>
      </c>
      <c r="L38" s="9"/>
    </row>
    <row r="39" spans="1:12" ht="15.75" customHeight="1">
      <c r="A39" s="651" t="s">
        <v>88</v>
      </c>
      <c r="B39" s="782"/>
      <c r="C39" s="791"/>
      <c r="D39" s="13">
        <v>120</v>
      </c>
      <c r="E39" s="676">
        <v>37077</v>
      </c>
      <c r="F39" s="158">
        <v>0.2</v>
      </c>
      <c r="L39" s="9"/>
    </row>
    <row r="40" spans="1:12">
      <c r="A40" s="651" t="s">
        <v>185</v>
      </c>
      <c r="B40" s="782"/>
      <c r="C40" s="791"/>
      <c r="D40" s="14">
        <v>140</v>
      </c>
      <c r="E40" s="676">
        <v>41660</v>
      </c>
      <c r="F40" s="158">
        <v>0.2</v>
      </c>
      <c r="L40" s="9"/>
    </row>
    <row r="41" spans="1:12">
      <c r="A41" s="651" t="s">
        <v>89</v>
      </c>
      <c r="B41" s="782"/>
      <c r="C41" s="791"/>
      <c r="D41" s="547">
        <v>160</v>
      </c>
      <c r="E41" s="677">
        <v>47077</v>
      </c>
      <c r="F41" s="158">
        <v>0.2</v>
      </c>
      <c r="L41" s="9"/>
    </row>
    <row r="42" spans="1:12">
      <c r="A42" s="651" t="s">
        <v>186</v>
      </c>
      <c r="B42" s="782"/>
      <c r="C42" s="791"/>
      <c r="D42" s="14">
        <v>180</v>
      </c>
      <c r="E42" s="676">
        <v>53113</v>
      </c>
      <c r="F42" s="158">
        <v>0.2</v>
      </c>
      <c r="L42" s="9"/>
    </row>
    <row r="43" spans="1:12" ht="16.5" thickBot="1">
      <c r="A43" s="651"/>
      <c r="B43" s="783"/>
      <c r="C43" s="795"/>
      <c r="D43" s="15">
        <v>200</v>
      </c>
      <c r="E43" s="681">
        <v>58712</v>
      </c>
      <c r="F43" s="158">
        <v>0.2</v>
      </c>
      <c r="L43" s="9"/>
    </row>
  </sheetData>
  <mergeCells count="17">
    <mergeCell ref="G2:I2"/>
    <mergeCell ref="A3:F3"/>
    <mergeCell ref="C20:D20"/>
    <mergeCell ref="B21:B27"/>
    <mergeCell ref="C21:C27"/>
    <mergeCell ref="B13:B19"/>
    <mergeCell ref="C13:C19"/>
    <mergeCell ref="C4:D4"/>
    <mergeCell ref="B5:B11"/>
    <mergeCell ref="C5:C11"/>
    <mergeCell ref="C12:D12"/>
    <mergeCell ref="C28:D28"/>
    <mergeCell ref="C36:D36"/>
    <mergeCell ref="B37:B43"/>
    <mergeCell ref="C37:C43"/>
    <mergeCell ref="B29:B35"/>
    <mergeCell ref="C29:C35"/>
  </mergeCell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C00000"/>
  </sheetPr>
  <dimension ref="A1:O39"/>
  <sheetViews>
    <sheetView view="pageBreakPreview" zoomScale="70" zoomScaleSheetLayoutView="70" workbookViewId="0">
      <selection activeCell="M10" sqref="M10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46" hidden="1" customWidth="1"/>
    <col min="6" max="6" width="16.5703125" style="225" customWidth="1"/>
    <col min="7" max="7" width="10" style="110" customWidth="1"/>
    <col min="8" max="9" width="18.140625" style="63" customWidth="1"/>
    <col min="10" max="16384" width="9.140625" style="11"/>
  </cols>
  <sheetData>
    <row r="1" spans="1:15" ht="16.5" thickBot="1">
      <c r="A1" s="260" t="str">
        <f>Bambino!A1</f>
        <v>с 10.01 по 14.01.2025 г. включительно</v>
      </c>
      <c r="B1" s="46"/>
      <c r="C1" s="46"/>
      <c r="D1" s="46"/>
      <c r="G1" s="69"/>
      <c r="H1" s="62"/>
      <c r="I1" s="760" t="s">
        <v>28</v>
      </c>
      <c r="J1" s="769"/>
      <c r="K1" s="769"/>
      <c r="L1" s="769"/>
    </row>
    <row r="2" spans="1:15" ht="36.75" customHeight="1" thickBot="1">
      <c r="A2" s="772" t="s">
        <v>218</v>
      </c>
      <c r="B2" s="773"/>
      <c r="C2" s="773"/>
      <c r="D2" s="773"/>
      <c r="E2" s="773"/>
      <c r="F2" s="773"/>
      <c r="G2" s="773"/>
      <c r="H2" s="773"/>
      <c r="I2" s="773"/>
    </row>
    <row r="3" spans="1:15" ht="35.25" customHeight="1" thickBot="1">
      <c r="A3" s="197" t="s">
        <v>219</v>
      </c>
      <c r="B3" s="622" t="s">
        <v>29</v>
      </c>
      <c r="C3" s="767" t="s">
        <v>30</v>
      </c>
      <c r="D3" s="768"/>
      <c r="E3" s="275" t="s">
        <v>32</v>
      </c>
      <c r="F3" s="428" t="s">
        <v>32</v>
      </c>
      <c r="G3" s="264" t="s">
        <v>33</v>
      </c>
      <c r="H3" s="326" t="s">
        <v>34</v>
      </c>
      <c r="I3" s="1003" t="s">
        <v>31</v>
      </c>
    </row>
    <row r="4" spans="1:15" ht="25.9" customHeight="1">
      <c r="A4" s="657" t="s">
        <v>246</v>
      </c>
      <c r="B4" s="797" t="s">
        <v>390</v>
      </c>
      <c r="C4" s="775" t="s">
        <v>351</v>
      </c>
      <c r="D4" s="311">
        <v>80</v>
      </c>
      <c r="E4" s="672">
        <v>30435</v>
      </c>
      <c r="F4" s="226">
        <f>ROUND(E4*(1+'Wildberries (РРЦ)'!$D$2),0)</f>
        <v>30435</v>
      </c>
      <c r="G4" s="223">
        <v>0.3</v>
      </c>
      <c r="H4" s="358">
        <f>F4*(1-G4)</f>
        <v>21304.5</v>
      </c>
      <c r="I4" s="929">
        <v>16507.583999999999</v>
      </c>
      <c r="O4" s="89"/>
    </row>
    <row r="5" spans="1:15" ht="25.9" customHeight="1">
      <c r="A5" s="657" t="s">
        <v>247</v>
      </c>
      <c r="B5" s="797"/>
      <c r="C5" s="776"/>
      <c r="D5" s="313">
        <v>90</v>
      </c>
      <c r="E5" s="673">
        <v>33840</v>
      </c>
      <c r="F5" s="134">
        <f>ROUND(E5*(1+'Wildberries (РРЦ)'!$D$2),0)</f>
        <v>33840</v>
      </c>
      <c r="G5" s="223">
        <v>0.3</v>
      </c>
      <c r="H5" s="320">
        <f t="shared" ref="H5:H10" si="0">F5*(1-G5)</f>
        <v>23688</v>
      </c>
      <c r="I5" s="930">
        <v>18354.060000000001</v>
      </c>
      <c r="O5" s="89"/>
    </row>
    <row r="6" spans="1:15" ht="25.9" customHeight="1">
      <c r="A6" s="657" t="s">
        <v>248</v>
      </c>
      <c r="B6" s="797"/>
      <c r="C6" s="776"/>
      <c r="D6" s="313">
        <v>120</v>
      </c>
      <c r="E6" s="673">
        <v>43890</v>
      </c>
      <c r="F6" s="134">
        <f>ROUND(E6*(1+'Wildberries (РРЦ)'!$D$2),0)</f>
        <v>43890</v>
      </c>
      <c r="G6" s="223">
        <v>0.3</v>
      </c>
      <c r="H6" s="320">
        <f t="shared" si="0"/>
        <v>30722.999999999996</v>
      </c>
      <c r="I6" s="930">
        <v>23808.249000000003</v>
      </c>
      <c r="O6" s="89"/>
    </row>
    <row r="7" spans="1:15" ht="25.9" customHeight="1">
      <c r="A7" s="657" t="s">
        <v>92</v>
      </c>
      <c r="B7" s="797"/>
      <c r="C7" s="776"/>
      <c r="D7" s="489">
        <v>140</v>
      </c>
      <c r="E7" s="673">
        <v>49470</v>
      </c>
      <c r="F7" s="134">
        <f>ROUND(E7*(1+'Wildberries (РРЦ)'!$D$2),0)</f>
        <v>49470</v>
      </c>
      <c r="G7" s="223">
        <v>0.3</v>
      </c>
      <c r="H7" s="320">
        <f t="shared" si="0"/>
        <v>34629</v>
      </c>
      <c r="I7" s="930">
        <v>26835.340499999998</v>
      </c>
      <c r="O7" s="89"/>
    </row>
    <row r="8" spans="1:15" ht="25.9" customHeight="1">
      <c r="A8" s="657" t="s">
        <v>249</v>
      </c>
      <c r="B8" s="797"/>
      <c r="C8" s="776"/>
      <c r="D8" s="490">
        <v>160</v>
      </c>
      <c r="E8" s="674">
        <v>55485</v>
      </c>
      <c r="F8" s="227">
        <f>ROUND(E8*(1+'Wildberries (РРЦ)'!$D$2),0)</f>
        <v>55485</v>
      </c>
      <c r="G8" s="223">
        <v>0.3</v>
      </c>
      <c r="H8" s="328">
        <f t="shared" si="0"/>
        <v>38839.5</v>
      </c>
      <c r="I8" s="931">
        <v>30118.149000000001</v>
      </c>
      <c r="O8" s="89"/>
    </row>
    <row r="9" spans="1:15" ht="25.9" customHeight="1">
      <c r="A9" s="657" t="s">
        <v>97</v>
      </c>
      <c r="B9" s="797"/>
      <c r="C9" s="776"/>
      <c r="D9" s="489">
        <v>180</v>
      </c>
      <c r="E9" s="673">
        <v>61710</v>
      </c>
      <c r="F9" s="134">
        <f>ROUND(E9*(1+'Wildberries (РРЦ)'!$D$2),0)</f>
        <v>61710</v>
      </c>
      <c r="G9" s="223">
        <v>0.3</v>
      </c>
      <c r="H9" s="320">
        <f t="shared" si="0"/>
        <v>43197</v>
      </c>
      <c r="I9" s="930">
        <v>33473.466</v>
      </c>
      <c r="O9" s="89"/>
    </row>
    <row r="10" spans="1:15" ht="25.9" customHeight="1" thickBot="1">
      <c r="A10" s="657"/>
      <c r="B10" s="798"/>
      <c r="C10" s="790"/>
      <c r="D10" s="491">
        <v>200</v>
      </c>
      <c r="E10" s="679">
        <v>67905</v>
      </c>
      <c r="F10" s="230">
        <f>ROUND(E10*(1+'Wildberries (РРЦ)'!$D$2),0)</f>
        <v>67905</v>
      </c>
      <c r="G10" s="223">
        <v>0.3</v>
      </c>
      <c r="H10" s="407">
        <f t="shared" si="0"/>
        <v>47533.5</v>
      </c>
      <c r="I10" s="934">
        <v>36834.871500000001</v>
      </c>
      <c r="O10" s="89"/>
    </row>
    <row r="11" spans="1:15" ht="35.25" customHeight="1" thickBot="1">
      <c r="A11" s="197" t="s">
        <v>222</v>
      </c>
      <c r="B11" s="659" t="s">
        <v>29</v>
      </c>
      <c r="C11" s="767" t="s">
        <v>30</v>
      </c>
      <c r="D11" s="768"/>
      <c r="E11" s="275" t="s">
        <v>32</v>
      </c>
      <c r="F11" s="428" t="s">
        <v>32</v>
      </c>
      <c r="G11" s="264" t="s">
        <v>33</v>
      </c>
      <c r="H11" s="326" t="s">
        <v>34</v>
      </c>
      <c r="I11" s="1003" t="s">
        <v>31</v>
      </c>
    </row>
    <row r="12" spans="1:15" ht="23.45" customHeight="1">
      <c r="A12" s="657" t="s">
        <v>246</v>
      </c>
      <c r="B12" s="782" t="s">
        <v>392</v>
      </c>
      <c r="C12" s="775" t="s">
        <v>351</v>
      </c>
      <c r="D12" s="311">
        <v>80</v>
      </c>
      <c r="E12" s="672">
        <v>34050</v>
      </c>
      <c r="F12" s="226">
        <f>ROUND(E12*(1+'Wildberries (РРЦ)'!$D$2),0)</f>
        <v>34050</v>
      </c>
      <c r="G12" s="223">
        <v>0.3</v>
      </c>
      <c r="H12" s="358">
        <f>F12*(1-G12)</f>
        <v>23835</v>
      </c>
      <c r="I12" s="929">
        <v>18083.398500000003</v>
      </c>
      <c r="O12" s="89"/>
    </row>
    <row r="13" spans="1:15" ht="23.45" customHeight="1">
      <c r="A13" s="657" t="s">
        <v>255</v>
      </c>
      <c r="B13" s="782"/>
      <c r="C13" s="776"/>
      <c r="D13" s="313">
        <v>90</v>
      </c>
      <c r="E13" s="673">
        <v>37860</v>
      </c>
      <c r="F13" s="134">
        <f>ROUND(E13*(1+'Wildberries (РРЦ)'!$D$2),0)</f>
        <v>37860</v>
      </c>
      <c r="G13" s="223">
        <v>0.3</v>
      </c>
      <c r="H13" s="320">
        <f t="shared" ref="H13:H18" si="1">F13*(1-G13)</f>
        <v>26502</v>
      </c>
      <c r="I13" s="930">
        <v>20102.013000000003</v>
      </c>
      <c r="O13" s="89"/>
    </row>
    <row r="14" spans="1:15" ht="23.45" customHeight="1">
      <c r="A14" s="657" t="s">
        <v>248</v>
      </c>
      <c r="B14" s="782"/>
      <c r="C14" s="776"/>
      <c r="D14" s="313">
        <v>120</v>
      </c>
      <c r="E14" s="673">
        <v>50280</v>
      </c>
      <c r="F14" s="134">
        <f>ROUND(E14*(1+'Wildberries (РРЦ)'!$D$2),0)</f>
        <v>50280</v>
      </c>
      <c r="G14" s="223">
        <v>0.3</v>
      </c>
      <c r="H14" s="320">
        <f t="shared" si="1"/>
        <v>35196</v>
      </c>
      <c r="I14" s="930">
        <v>26699.179500000002</v>
      </c>
      <c r="O14" s="89"/>
    </row>
    <row r="15" spans="1:15" ht="23.45" customHeight="1">
      <c r="A15" s="657" t="s">
        <v>92</v>
      </c>
      <c r="B15" s="782"/>
      <c r="C15" s="776"/>
      <c r="D15" s="489">
        <v>140</v>
      </c>
      <c r="E15" s="673">
        <v>56085</v>
      </c>
      <c r="F15" s="134">
        <f>ROUND(E15*(1+'Wildberries (РРЦ)'!$D$2),0)</f>
        <v>56085</v>
      </c>
      <c r="G15" s="223">
        <v>0.3</v>
      </c>
      <c r="H15" s="320">
        <f t="shared" si="1"/>
        <v>39259.5</v>
      </c>
      <c r="I15" s="930">
        <v>29782.174500000001</v>
      </c>
      <c r="O15" s="89"/>
    </row>
    <row r="16" spans="1:15" ht="23.45" customHeight="1">
      <c r="A16" s="657" t="s">
        <v>249</v>
      </c>
      <c r="B16" s="782"/>
      <c r="C16" s="776"/>
      <c r="D16" s="490">
        <v>160</v>
      </c>
      <c r="E16" s="674">
        <v>61485</v>
      </c>
      <c r="F16" s="227">
        <f>ROUND(E16*(1+'Wildberries (РРЦ)'!$D$2),0)</f>
        <v>61485</v>
      </c>
      <c r="G16" s="223">
        <v>0.3</v>
      </c>
      <c r="H16" s="328">
        <f t="shared" si="1"/>
        <v>43039.5</v>
      </c>
      <c r="I16" s="931">
        <v>32691.370500000005</v>
      </c>
      <c r="O16" s="89"/>
    </row>
    <row r="17" spans="1:15" ht="23.45" customHeight="1">
      <c r="A17" s="657" t="s">
        <v>97</v>
      </c>
      <c r="B17" s="782"/>
      <c r="C17" s="776"/>
      <c r="D17" s="489">
        <v>180</v>
      </c>
      <c r="E17" s="673">
        <v>69240</v>
      </c>
      <c r="F17" s="134">
        <f>ROUND(E17*(1+'Wildberries (РРЦ)'!$D$2),0)</f>
        <v>69240</v>
      </c>
      <c r="G17" s="223">
        <v>0.3</v>
      </c>
      <c r="H17" s="320">
        <f t="shared" si="1"/>
        <v>48468</v>
      </c>
      <c r="I17" s="930">
        <v>36766.790999999997</v>
      </c>
      <c r="O17" s="89"/>
    </row>
    <row r="18" spans="1:15" ht="23.45" customHeight="1" thickBot="1">
      <c r="A18" s="658"/>
      <c r="B18" s="783"/>
      <c r="C18" s="790"/>
      <c r="D18" s="492">
        <v>200</v>
      </c>
      <c r="E18" s="680">
        <v>78990</v>
      </c>
      <c r="F18" s="228">
        <f>ROUND(E18*(1+'Wildberries (РРЦ)'!$D$2),0)</f>
        <v>78990</v>
      </c>
      <c r="G18" s="223">
        <v>0.3</v>
      </c>
      <c r="H18" s="394">
        <f t="shared" si="1"/>
        <v>55293</v>
      </c>
      <c r="I18" s="932">
        <v>41945.890499999994</v>
      </c>
      <c r="O18" s="89"/>
    </row>
    <row r="19" spans="1:15" ht="35.25" customHeight="1" thickBot="1">
      <c r="A19" s="197" t="s">
        <v>221</v>
      </c>
      <c r="B19" s="659" t="s">
        <v>29</v>
      </c>
      <c r="C19" s="767" t="s">
        <v>30</v>
      </c>
      <c r="D19" s="768"/>
      <c r="E19" s="275" t="s">
        <v>32</v>
      </c>
      <c r="F19" s="428" t="s">
        <v>32</v>
      </c>
      <c r="G19" s="264" t="s">
        <v>33</v>
      </c>
      <c r="H19" s="326" t="s">
        <v>34</v>
      </c>
      <c r="I19" s="1003" t="s">
        <v>31</v>
      </c>
    </row>
    <row r="20" spans="1:15" ht="23.45" customHeight="1">
      <c r="A20" s="657" t="s">
        <v>246</v>
      </c>
      <c r="B20" s="782" t="s">
        <v>393</v>
      </c>
      <c r="C20" s="775" t="s">
        <v>351</v>
      </c>
      <c r="D20" s="311">
        <v>80</v>
      </c>
      <c r="E20" s="672">
        <v>36630</v>
      </c>
      <c r="F20" s="226">
        <f>ROUND(E20*(1+'Wildberries (РРЦ)'!$D$2),0)</f>
        <v>36630</v>
      </c>
      <c r="G20" s="223">
        <v>0.3</v>
      </c>
      <c r="H20" s="358">
        <f>F20*(1-G20)</f>
        <v>25641</v>
      </c>
      <c r="I20" s="929">
        <v>19452.7575</v>
      </c>
      <c r="O20" s="89"/>
    </row>
    <row r="21" spans="1:15" ht="23.45" customHeight="1">
      <c r="A21" s="657" t="s">
        <v>254</v>
      </c>
      <c r="B21" s="782"/>
      <c r="C21" s="776"/>
      <c r="D21" s="313">
        <v>90</v>
      </c>
      <c r="E21" s="673">
        <v>40740</v>
      </c>
      <c r="F21" s="134">
        <f>ROUND(E21*(1+'Wildberries (РРЦ)'!$D$2),0)</f>
        <v>40740</v>
      </c>
      <c r="G21" s="223">
        <v>0.3</v>
      </c>
      <c r="H21" s="320">
        <f t="shared" ref="H21:H26" si="2">F21*(1-G21)</f>
        <v>28518</v>
      </c>
      <c r="I21" s="930">
        <v>21633.547500000004</v>
      </c>
      <c r="O21" s="89"/>
    </row>
    <row r="22" spans="1:15" ht="23.45" customHeight="1">
      <c r="A22" s="657" t="s">
        <v>248</v>
      </c>
      <c r="B22" s="782"/>
      <c r="C22" s="776"/>
      <c r="D22" s="313">
        <v>120</v>
      </c>
      <c r="E22" s="673">
        <v>53820</v>
      </c>
      <c r="F22" s="134">
        <f>ROUND(E22*(1+'Wildberries (РРЦ)'!$D$2),0)</f>
        <v>53820</v>
      </c>
      <c r="G22" s="223">
        <v>0.3</v>
      </c>
      <c r="H22" s="320">
        <f t="shared" si="2"/>
        <v>37674</v>
      </c>
      <c r="I22" s="930">
        <v>28582.186500000003</v>
      </c>
      <c r="O22" s="89"/>
    </row>
    <row r="23" spans="1:15" ht="23.45" customHeight="1">
      <c r="A23" s="657" t="s">
        <v>38</v>
      </c>
      <c r="B23" s="782"/>
      <c r="C23" s="776"/>
      <c r="D23" s="489">
        <v>140</v>
      </c>
      <c r="E23" s="673">
        <v>59805</v>
      </c>
      <c r="F23" s="134">
        <f>ROUND(E23*(1+'Wildberries (РРЦ)'!$D$2),0)</f>
        <v>59805</v>
      </c>
      <c r="G23" s="223">
        <v>0.3</v>
      </c>
      <c r="H23" s="320">
        <f t="shared" si="2"/>
        <v>41863.5</v>
      </c>
      <c r="I23" s="930">
        <v>31762.044000000002</v>
      </c>
      <c r="O23" s="89"/>
    </row>
    <row r="24" spans="1:15" ht="23.45" customHeight="1">
      <c r="A24" s="657" t="s">
        <v>249</v>
      </c>
      <c r="B24" s="782"/>
      <c r="C24" s="776"/>
      <c r="D24" s="490">
        <v>160</v>
      </c>
      <c r="E24" s="674">
        <v>67545</v>
      </c>
      <c r="F24" s="227">
        <f>ROUND(E24*(1+'Wildberries (РРЦ)'!$D$2),0)</f>
        <v>67545</v>
      </c>
      <c r="G24" s="223">
        <v>0.3</v>
      </c>
      <c r="H24" s="328">
        <f t="shared" si="2"/>
        <v>47281.5</v>
      </c>
      <c r="I24" s="931">
        <v>35869.567499999997</v>
      </c>
      <c r="O24" s="89"/>
    </row>
    <row r="25" spans="1:15" ht="23.45" customHeight="1">
      <c r="A25" s="657" t="s">
        <v>97</v>
      </c>
      <c r="B25" s="782"/>
      <c r="C25" s="776"/>
      <c r="D25" s="489">
        <v>180</v>
      </c>
      <c r="E25" s="673">
        <v>74775</v>
      </c>
      <c r="F25" s="134">
        <f>ROUND(E25*(1+'Wildberries (РРЦ)'!$D$2),0)</f>
        <v>74775</v>
      </c>
      <c r="G25" s="223">
        <v>0.3</v>
      </c>
      <c r="H25" s="320">
        <f t="shared" si="2"/>
        <v>52342.5</v>
      </c>
      <c r="I25" s="930">
        <v>39710.304000000004</v>
      </c>
      <c r="O25" s="89"/>
    </row>
    <row r="26" spans="1:15" ht="23.45" customHeight="1" thickBot="1">
      <c r="A26" s="657"/>
      <c r="B26" s="783"/>
      <c r="C26" s="790"/>
      <c r="D26" s="491">
        <v>200</v>
      </c>
      <c r="E26" s="679">
        <v>82350</v>
      </c>
      <c r="F26" s="230">
        <f>ROUND(E26*(1+'Wildberries (РРЦ)'!$D$2),0)</f>
        <v>82350</v>
      </c>
      <c r="G26" s="223">
        <v>0.3</v>
      </c>
      <c r="H26" s="407">
        <f t="shared" si="2"/>
        <v>57644.999999999993</v>
      </c>
      <c r="I26" s="934">
        <v>43728.714</v>
      </c>
      <c r="O26" s="89"/>
    </row>
    <row r="27" spans="1:15" ht="35.25" customHeight="1" thickBot="1">
      <c r="A27" s="197" t="s">
        <v>220</v>
      </c>
      <c r="B27" s="659" t="s">
        <v>29</v>
      </c>
      <c r="C27" s="767" t="s">
        <v>30</v>
      </c>
      <c r="D27" s="768"/>
      <c r="E27" s="275" t="s">
        <v>32</v>
      </c>
      <c r="F27" s="428" t="s">
        <v>32</v>
      </c>
      <c r="G27" s="264" t="s">
        <v>33</v>
      </c>
      <c r="H27" s="326" t="s">
        <v>34</v>
      </c>
      <c r="I27" s="1003" t="s">
        <v>31</v>
      </c>
    </row>
    <row r="28" spans="1:15" ht="25.9" customHeight="1">
      <c r="A28" s="656" t="s">
        <v>250</v>
      </c>
      <c r="B28" s="799" t="s">
        <v>391</v>
      </c>
      <c r="C28" s="784" t="s">
        <v>351</v>
      </c>
      <c r="D28" s="495">
        <v>80</v>
      </c>
      <c r="E28" s="675">
        <v>38670</v>
      </c>
      <c r="F28" s="633">
        <f>ROUND(E28*(1+'Wildberries (РРЦ)'!$D$2),0)</f>
        <v>38670</v>
      </c>
      <c r="G28" s="634">
        <v>0.3</v>
      </c>
      <c r="H28" s="319">
        <f>F28*(1-G28)</f>
        <v>27069</v>
      </c>
      <c r="I28" s="933">
        <v>20534.850000000002</v>
      </c>
      <c r="O28" s="89"/>
    </row>
    <row r="29" spans="1:15" ht="25.9" customHeight="1">
      <c r="A29" s="657" t="s">
        <v>251</v>
      </c>
      <c r="B29" s="797"/>
      <c r="C29" s="776"/>
      <c r="D29" s="313">
        <v>90</v>
      </c>
      <c r="E29" s="673">
        <v>42975</v>
      </c>
      <c r="F29" s="134">
        <f>ROUND(E29*(1+'Wildberries (РРЦ)'!$D$2),0)</f>
        <v>42975</v>
      </c>
      <c r="G29" s="223">
        <v>0.3</v>
      </c>
      <c r="H29" s="320">
        <f t="shared" ref="H29:H34" si="3">F29*(1-G29)</f>
        <v>30082.499999999996</v>
      </c>
      <c r="I29" s="930">
        <v>22818.591</v>
      </c>
      <c r="O29" s="89"/>
    </row>
    <row r="30" spans="1:15" ht="25.9" customHeight="1">
      <c r="A30" s="657" t="s">
        <v>248</v>
      </c>
      <c r="B30" s="797"/>
      <c r="C30" s="776"/>
      <c r="D30" s="313">
        <v>120</v>
      </c>
      <c r="E30" s="673">
        <v>55755</v>
      </c>
      <c r="F30" s="134">
        <f>ROUND(E30*(1+'Wildberries (РРЦ)'!$D$2),0)</f>
        <v>55755</v>
      </c>
      <c r="G30" s="223">
        <v>0.3</v>
      </c>
      <c r="H30" s="320">
        <f t="shared" si="3"/>
        <v>39028.5</v>
      </c>
      <c r="I30" s="930">
        <v>29607.822000000004</v>
      </c>
      <c r="O30" s="89"/>
    </row>
    <row r="31" spans="1:15" ht="25.9" customHeight="1">
      <c r="A31" s="657" t="s">
        <v>92</v>
      </c>
      <c r="B31" s="797"/>
      <c r="C31" s="776"/>
      <c r="D31" s="489">
        <v>140</v>
      </c>
      <c r="E31" s="673">
        <v>63105</v>
      </c>
      <c r="F31" s="134">
        <f>ROUND(E31*(1+'Wildberries (РРЦ)'!$D$2),0)</f>
        <v>63105</v>
      </c>
      <c r="G31" s="223">
        <v>0.3</v>
      </c>
      <c r="H31" s="320">
        <f t="shared" si="3"/>
        <v>44173.5</v>
      </c>
      <c r="I31" s="930">
        <v>33514.425000000003</v>
      </c>
      <c r="O31" s="89"/>
    </row>
    <row r="32" spans="1:15" ht="25.9" customHeight="1">
      <c r="A32" s="657" t="s">
        <v>252</v>
      </c>
      <c r="B32" s="797"/>
      <c r="C32" s="776"/>
      <c r="D32" s="490">
        <v>160</v>
      </c>
      <c r="E32" s="674">
        <v>71985</v>
      </c>
      <c r="F32" s="227">
        <f>ROUND(E32*(1+'Wildberries (РРЦ)'!$D$2),0)</f>
        <v>71985</v>
      </c>
      <c r="G32" s="223">
        <v>0.3</v>
      </c>
      <c r="H32" s="328">
        <f t="shared" si="3"/>
        <v>50389.5</v>
      </c>
      <c r="I32" s="931">
        <v>38290.576499999996</v>
      </c>
      <c r="O32" s="89"/>
    </row>
    <row r="33" spans="1:15" ht="25.9" customHeight="1">
      <c r="A33" s="657" t="s">
        <v>253</v>
      </c>
      <c r="B33" s="797"/>
      <c r="C33" s="776"/>
      <c r="D33" s="489">
        <v>180</v>
      </c>
      <c r="E33" s="673">
        <v>78960</v>
      </c>
      <c r="F33" s="134">
        <f>ROUND(E33*(1+'Wildberries (РРЦ)'!$D$2),0)</f>
        <v>78960</v>
      </c>
      <c r="G33" s="223">
        <v>0.3</v>
      </c>
      <c r="H33" s="320">
        <f t="shared" si="3"/>
        <v>55272</v>
      </c>
      <c r="I33" s="930">
        <v>41929.285500000005</v>
      </c>
      <c r="O33" s="89"/>
    </row>
    <row r="34" spans="1:15" ht="25.9" customHeight="1" thickBot="1">
      <c r="A34" s="658"/>
      <c r="B34" s="798"/>
      <c r="C34" s="785"/>
      <c r="D34" s="492">
        <v>200</v>
      </c>
      <c r="E34" s="680">
        <v>87645</v>
      </c>
      <c r="F34" s="228">
        <f>ROUND(E34*(1+'Wildberries (РРЦ)'!$D$2),0)</f>
        <v>87645</v>
      </c>
      <c r="G34" s="626">
        <v>0.3</v>
      </c>
      <c r="H34" s="394">
        <f t="shared" si="3"/>
        <v>61351.499999999993</v>
      </c>
      <c r="I34" s="932">
        <v>46543.815000000002</v>
      </c>
      <c r="O34" s="89"/>
    </row>
    <row r="35" spans="1:15">
      <c r="A35" s="46"/>
      <c r="B35" s="46"/>
      <c r="C35" s="46"/>
      <c r="D35" s="46"/>
      <c r="G35" s="69"/>
      <c r="H35" s="62"/>
      <c r="I35" s="62"/>
    </row>
    <row r="36" spans="1:15">
      <c r="A36" s="542" t="str">
        <f>Контакты!$B$10</f>
        <v>почта для приёма заказов</v>
      </c>
      <c r="B36" s="91" t="str">
        <f>Контакты!$C$10</f>
        <v>хххх@ххх.ru</v>
      </c>
      <c r="C36" s="50"/>
      <c r="D36" s="50"/>
      <c r="E36" s="145"/>
      <c r="F36" s="229"/>
      <c r="G36" s="94"/>
      <c r="H36" s="67"/>
      <c r="I36" s="67"/>
    </row>
    <row r="37" spans="1:15">
      <c r="A37" s="542" t="str">
        <f>Контакты!$B$12</f>
        <v>номер телефона службы сервиса</v>
      </c>
      <c r="B37" s="91">
        <f>Контакты!$C$12</f>
        <v>8800</v>
      </c>
      <c r="C37" s="50"/>
      <c r="D37" s="50"/>
      <c r="E37" s="145"/>
      <c r="F37" s="229"/>
      <c r="G37" s="94"/>
      <c r="H37" s="67"/>
      <c r="I37" s="67"/>
    </row>
    <row r="38" spans="1:15">
      <c r="A38" s="50"/>
      <c r="B38" s="50"/>
      <c r="C38" s="50"/>
      <c r="D38" s="50"/>
      <c r="E38" s="145"/>
      <c r="F38" s="229"/>
      <c r="G38" s="94"/>
      <c r="H38" s="67"/>
      <c r="I38" s="67"/>
    </row>
    <row r="39" spans="1:15">
      <c r="A39" s="49"/>
      <c r="B39" s="49"/>
      <c r="C39" s="49"/>
      <c r="D39" s="49"/>
      <c r="E39" s="145"/>
      <c r="F39" s="229"/>
      <c r="G39" s="109"/>
      <c r="H39" s="70"/>
      <c r="I39" s="70"/>
    </row>
  </sheetData>
  <mergeCells count="14">
    <mergeCell ref="C11:D11"/>
    <mergeCell ref="B12:B18"/>
    <mergeCell ref="C12:C18"/>
    <mergeCell ref="C27:D27"/>
    <mergeCell ref="B28:B34"/>
    <mergeCell ref="C28:C34"/>
    <mergeCell ref="C19:D19"/>
    <mergeCell ref="B20:B26"/>
    <mergeCell ref="C20:C26"/>
    <mergeCell ref="J1:L1"/>
    <mergeCell ref="A2:I2"/>
    <mergeCell ref="C3:D3"/>
    <mergeCell ref="B4:B10"/>
    <mergeCell ref="C4:C10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rowBreaks count="1" manualBreakCount="1">
    <brk id="38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1"/>
  </sheetPr>
  <dimension ref="A1:L35"/>
  <sheetViews>
    <sheetView view="pageBreakPreview" topLeftCell="A13" zoomScale="90" zoomScaleSheetLayoutView="90" workbookViewId="0">
      <selection activeCell="E29" sqref="E29:E35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59" customWidth="1"/>
    <col min="6" max="6" width="10" style="156" customWidth="1"/>
    <col min="7" max="16384" width="9.140625" style="2"/>
  </cols>
  <sheetData>
    <row r="1" spans="1:12" ht="21.6" customHeight="1" thickBot="1">
      <c r="D1" s="65">
        <f>IF(AND('Категория(опт)'!$B$1="A+"),52%,IF(AND('Категория(опт)'!$B$1="A"),47%,IF(AND('Категория(опт)'!$B$1="B"),43%,IF(AND('Категория(опт)'!$B$1="C"),38.5%,""))))</f>
        <v>0.38500000000000001</v>
      </c>
    </row>
    <row r="2" spans="1:12" ht="16.5" thickBot="1">
      <c r="A2" s="78"/>
      <c r="B2" s="46"/>
      <c r="C2" s="46"/>
      <c r="D2" s="46"/>
      <c r="G2" s="786"/>
      <c r="H2" s="786"/>
      <c r="I2" s="786"/>
    </row>
    <row r="3" spans="1:12" ht="36.75" customHeight="1" thickBot="1">
      <c r="A3" s="787" t="s">
        <v>218</v>
      </c>
      <c r="B3" s="788"/>
      <c r="C3" s="788"/>
      <c r="D3" s="788"/>
      <c r="E3" s="788"/>
      <c r="F3" s="788"/>
    </row>
    <row r="4" spans="1:12" ht="35.25" customHeight="1" thickBot="1">
      <c r="A4" s="197" t="s">
        <v>219</v>
      </c>
      <c r="B4" s="543" t="s">
        <v>29</v>
      </c>
      <c r="C4" s="793" t="s">
        <v>30</v>
      </c>
      <c r="D4" s="794"/>
      <c r="E4" s="77" t="s">
        <v>90</v>
      </c>
      <c r="F4" s="157" t="s">
        <v>91</v>
      </c>
    </row>
    <row r="5" spans="1:12" ht="15" customHeight="1">
      <c r="A5" s="493"/>
      <c r="B5" s="782"/>
      <c r="C5" s="796" t="s">
        <v>37</v>
      </c>
      <c r="D5" s="119">
        <v>80</v>
      </c>
      <c r="E5" s="182">
        <v>29824</v>
      </c>
      <c r="F5" s="158">
        <v>0.2</v>
      </c>
      <c r="L5" s="9"/>
    </row>
    <row r="6" spans="1:12" ht="15.75" customHeight="1">
      <c r="A6" s="540" t="s">
        <v>184</v>
      </c>
      <c r="B6" s="782"/>
      <c r="C6" s="791"/>
      <c r="D6" s="13">
        <v>90</v>
      </c>
      <c r="E6" s="676">
        <v>33160</v>
      </c>
      <c r="F6" s="158">
        <v>0.2</v>
      </c>
      <c r="L6" s="9"/>
    </row>
    <row r="7" spans="1:12" ht="15.75" customHeight="1">
      <c r="A7" s="540" t="s">
        <v>88</v>
      </c>
      <c r="B7" s="782"/>
      <c r="C7" s="791"/>
      <c r="D7" s="13">
        <v>120</v>
      </c>
      <c r="E7" s="676">
        <v>43014</v>
      </c>
      <c r="F7" s="158">
        <v>0.2</v>
      </c>
      <c r="L7" s="9"/>
    </row>
    <row r="8" spans="1:12">
      <c r="A8" s="540" t="s">
        <v>185</v>
      </c>
      <c r="B8" s="782"/>
      <c r="C8" s="791"/>
      <c r="D8" s="14">
        <v>140</v>
      </c>
      <c r="E8" s="676">
        <v>48483</v>
      </c>
      <c r="F8" s="158">
        <v>0.2</v>
      </c>
      <c r="L8" s="9"/>
    </row>
    <row r="9" spans="1:12">
      <c r="A9" s="540" t="s">
        <v>89</v>
      </c>
      <c r="B9" s="782"/>
      <c r="C9" s="791"/>
      <c r="D9" s="539">
        <v>160</v>
      </c>
      <c r="E9" s="677">
        <v>54414</v>
      </c>
      <c r="F9" s="158">
        <v>0.2</v>
      </c>
      <c r="L9" s="9"/>
    </row>
    <row r="10" spans="1:12">
      <c r="A10" s="540" t="s">
        <v>186</v>
      </c>
      <c r="B10" s="782"/>
      <c r="C10" s="791"/>
      <c r="D10" s="14">
        <v>180</v>
      </c>
      <c r="E10" s="676">
        <v>60476</v>
      </c>
      <c r="F10" s="158">
        <v>0.2</v>
      </c>
      <c r="L10" s="9"/>
    </row>
    <row r="11" spans="1:12" ht="16.5" thickBot="1">
      <c r="A11" s="540"/>
      <c r="B11" s="783"/>
      <c r="C11" s="795"/>
      <c r="D11" s="15">
        <v>200</v>
      </c>
      <c r="E11" s="681">
        <v>66549</v>
      </c>
      <c r="F11" s="158">
        <v>0.2</v>
      </c>
      <c r="L11" s="9"/>
    </row>
    <row r="12" spans="1:12" ht="30.75" thickBot="1">
      <c r="A12" s="197" t="s">
        <v>222</v>
      </c>
      <c r="B12" s="543" t="s">
        <v>29</v>
      </c>
      <c r="C12" s="793" t="s">
        <v>30</v>
      </c>
      <c r="D12" s="794"/>
      <c r="E12" s="77" t="s">
        <v>32</v>
      </c>
      <c r="F12" s="157" t="s">
        <v>33</v>
      </c>
      <c r="L12" s="9"/>
    </row>
    <row r="13" spans="1:12" ht="18" customHeight="1">
      <c r="A13" s="493"/>
      <c r="B13" s="782"/>
      <c r="C13" s="791" t="s">
        <v>37</v>
      </c>
      <c r="D13" s="13">
        <v>80</v>
      </c>
      <c r="E13" s="676">
        <v>32671</v>
      </c>
      <c r="F13" s="158">
        <v>0.2</v>
      </c>
      <c r="L13" s="9"/>
    </row>
    <row r="14" spans="1:12" ht="18" customHeight="1">
      <c r="A14" s="540" t="s">
        <v>184</v>
      </c>
      <c r="B14" s="782"/>
      <c r="C14" s="791"/>
      <c r="D14" s="13">
        <v>90</v>
      </c>
      <c r="E14" s="676">
        <v>36318</v>
      </c>
      <c r="F14" s="158">
        <v>0.2</v>
      </c>
      <c r="L14" s="9"/>
    </row>
    <row r="15" spans="1:12" ht="18" customHeight="1">
      <c r="A15" s="540" t="s">
        <v>88</v>
      </c>
      <c r="B15" s="782"/>
      <c r="C15" s="791"/>
      <c r="D15" s="13">
        <v>120</v>
      </c>
      <c r="E15" s="676">
        <v>48237</v>
      </c>
      <c r="F15" s="158">
        <v>0.2</v>
      </c>
      <c r="L15" s="9"/>
    </row>
    <row r="16" spans="1:12" ht="18" customHeight="1">
      <c r="A16" s="540" t="s">
        <v>185</v>
      </c>
      <c r="B16" s="782"/>
      <c r="C16" s="791"/>
      <c r="D16" s="14">
        <v>140</v>
      </c>
      <c r="E16" s="676">
        <v>53807</v>
      </c>
      <c r="F16" s="158">
        <v>0.2</v>
      </c>
      <c r="L16" s="9"/>
    </row>
    <row r="17" spans="1:12" ht="18" customHeight="1">
      <c r="A17" s="540" t="s">
        <v>89</v>
      </c>
      <c r="B17" s="782"/>
      <c r="C17" s="791"/>
      <c r="D17" s="539">
        <v>160</v>
      </c>
      <c r="E17" s="677">
        <v>59063</v>
      </c>
      <c r="F17" s="158">
        <v>0.2</v>
      </c>
      <c r="L17" s="9"/>
    </row>
    <row r="18" spans="1:12" ht="18" customHeight="1">
      <c r="A18" s="540" t="s">
        <v>186</v>
      </c>
      <c r="B18" s="782"/>
      <c r="C18" s="791"/>
      <c r="D18" s="14">
        <v>180</v>
      </c>
      <c r="E18" s="676">
        <v>66426</v>
      </c>
      <c r="F18" s="158">
        <v>0.2</v>
      </c>
      <c r="L18" s="9"/>
    </row>
    <row r="19" spans="1:12" ht="18" customHeight="1" thickBot="1">
      <c r="A19" s="541"/>
      <c r="B19" s="783"/>
      <c r="C19" s="792"/>
      <c r="D19" s="16">
        <v>200</v>
      </c>
      <c r="E19" s="678">
        <v>75783</v>
      </c>
      <c r="F19" s="158">
        <v>0.2</v>
      </c>
      <c r="L19" s="9"/>
    </row>
    <row r="20" spans="1:12" ht="30.75" thickBot="1">
      <c r="A20" s="197" t="s">
        <v>221</v>
      </c>
      <c r="B20" s="543" t="s">
        <v>29</v>
      </c>
      <c r="C20" s="793" t="s">
        <v>30</v>
      </c>
      <c r="D20" s="794"/>
      <c r="E20" s="77" t="s">
        <v>32</v>
      </c>
      <c r="F20" s="157" t="s">
        <v>33</v>
      </c>
      <c r="L20" s="9"/>
    </row>
    <row r="21" spans="1:12" ht="15" customHeight="1">
      <c r="A21" s="493"/>
      <c r="B21" s="782"/>
      <c r="C21" s="791" t="s">
        <v>37</v>
      </c>
      <c r="D21" s="13">
        <v>80</v>
      </c>
      <c r="E21" s="676">
        <v>35145</v>
      </c>
      <c r="F21" s="158">
        <v>0.2</v>
      </c>
      <c r="L21" s="9"/>
    </row>
    <row r="22" spans="1:12">
      <c r="A22" s="540" t="s">
        <v>184</v>
      </c>
      <c r="B22" s="782"/>
      <c r="C22" s="791"/>
      <c r="D22" s="13">
        <v>90</v>
      </c>
      <c r="E22" s="676">
        <v>39085</v>
      </c>
      <c r="F22" s="158">
        <v>0.2</v>
      </c>
      <c r="L22" s="9"/>
    </row>
    <row r="23" spans="1:12">
      <c r="A23" s="540" t="s">
        <v>88</v>
      </c>
      <c r="B23" s="782"/>
      <c r="C23" s="791"/>
      <c r="D23" s="13">
        <v>120</v>
      </c>
      <c r="E23" s="676">
        <v>51639</v>
      </c>
      <c r="F23" s="158">
        <v>0.2</v>
      </c>
      <c r="L23" s="9"/>
    </row>
    <row r="24" spans="1:12">
      <c r="A24" s="540" t="s">
        <v>185</v>
      </c>
      <c r="B24" s="782"/>
      <c r="C24" s="791"/>
      <c r="D24" s="14">
        <v>140</v>
      </c>
      <c r="E24" s="676">
        <v>57384</v>
      </c>
      <c r="F24" s="158">
        <v>0.2</v>
      </c>
      <c r="L24" s="9"/>
    </row>
    <row r="25" spans="1:12">
      <c r="A25" s="540" t="s">
        <v>89</v>
      </c>
      <c r="B25" s="782"/>
      <c r="C25" s="791"/>
      <c r="D25" s="539">
        <v>160</v>
      </c>
      <c r="E25" s="677">
        <v>64805</v>
      </c>
      <c r="F25" s="158">
        <v>0.2</v>
      </c>
      <c r="L25" s="9"/>
    </row>
    <row r="26" spans="1:12">
      <c r="A26" s="540" t="s">
        <v>186</v>
      </c>
      <c r="B26" s="782"/>
      <c r="C26" s="791"/>
      <c r="D26" s="14">
        <v>180</v>
      </c>
      <c r="E26" s="676">
        <v>71744</v>
      </c>
      <c r="F26" s="158">
        <v>0.2</v>
      </c>
      <c r="L26" s="9"/>
    </row>
    <row r="27" spans="1:12" ht="16.5" thickBot="1">
      <c r="A27" s="540"/>
      <c r="B27" s="783"/>
      <c r="C27" s="795"/>
      <c r="D27" s="15">
        <v>200</v>
      </c>
      <c r="E27" s="681">
        <v>79004</v>
      </c>
      <c r="F27" s="158">
        <v>0.2</v>
      </c>
      <c r="L27" s="9"/>
    </row>
    <row r="28" spans="1:12" ht="30.75" thickBot="1">
      <c r="A28" s="197" t="s">
        <v>220</v>
      </c>
      <c r="B28" s="543" t="s">
        <v>29</v>
      </c>
      <c r="C28" s="793" t="s">
        <v>30</v>
      </c>
      <c r="D28" s="794"/>
      <c r="E28" s="77" t="s">
        <v>32</v>
      </c>
      <c r="F28" s="157" t="s">
        <v>33</v>
      </c>
      <c r="L28" s="9"/>
    </row>
    <row r="29" spans="1:12" ht="15" customHeight="1">
      <c r="A29" s="493"/>
      <c r="B29" s="782"/>
      <c r="C29" s="791" t="s">
        <v>37</v>
      </c>
      <c r="D29" s="13">
        <v>80</v>
      </c>
      <c r="E29" s="676">
        <v>37100</v>
      </c>
      <c r="F29" s="158">
        <v>0.2</v>
      </c>
      <c r="L29" s="9"/>
    </row>
    <row r="30" spans="1:12">
      <c r="A30" s="540" t="s">
        <v>184</v>
      </c>
      <c r="B30" s="782"/>
      <c r="C30" s="791"/>
      <c r="D30" s="13">
        <v>90</v>
      </c>
      <c r="E30" s="676">
        <v>41226</v>
      </c>
      <c r="F30" s="158">
        <v>0.2</v>
      </c>
      <c r="L30" s="9"/>
    </row>
    <row r="31" spans="1:12">
      <c r="A31" s="540" t="s">
        <v>88</v>
      </c>
      <c r="B31" s="782"/>
      <c r="C31" s="791"/>
      <c r="D31" s="13">
        <v>120</v>
      </c>
      <c r="E31" s="676">
        <v>53492</v>
      </c>
      <c r="F31" s="158">
        <v>0.2</v>
      </c>
      <c r="L31" s="9"/>
    </row>
    <row r="32" spans="1:12">
      <c r="A32" s="540" t="s">
        <v>185</v>
      </c>
      <c r="B32" s="782"/>
      <c r="C32" s="791"/>
      <c r="D32" s="14">
        <v>140</v>
      </c>
      <c r="E32" s="676">
        <v>60550</v>
      </c>
      <c r="F32" s="158">
        <v>0.2</v>
      </c>
      <c r="L32" s="9"/>
    </row>
    <row r="33" spans="1:12">
      <c r="A33" s="540" t="s">
        <v>89</v>
      </c>
      <c r="B33" s="782"/>
      <c r="C33" s="791"/>
      <c r="D33" s="539">
        <v>160</v>
      </c>
      <c r="E33" s="677">
        <v>69179</v>
      </c>
      <c r="F33" s="158">
        <v>0.2</v>
      </c>
      <c r="L33" s="9"/>
    </row>
    <row r="34" spans="1:12">
      <c r="A34" s="540" t="s">
        <v>186</v>
      </c>
      <c r="B34" s="782"/>
      <c r="C34" s="791"/>
      <c r="D34" s="14">
        <v>180</v>
      </c>
      <c r="E34" s="676">
        <v>75753</v>
      </c>
      <c r="F34" s="158">
        <v>0.2</v>
      </c>
      <c r="L34" s="9"/>
    </row>
    <row r="35" spans="1:12" ht="18.75" customHeight="1" thickBot="1">
      <c r="A35" s="540"/>
      <c r="B35" s="783"/>
      <c r="C35" s="792"/>
      <c r="D35" s="16">
        <v>200</v>
      </c>
      <c r="E35" s="678">
        <v>84090</v>
      </c>
      <c r="F35" s="158">
        <v>0.2</v>
      </c>
      <c r="L35" s="9"/>
    </row>
  </sheetData>
  <mergeCells count="14">
    <mergeCell ref="B29:B35"/>
    <mergeCell ref="C29:C35"/>
    <mergeCell ref="C20:D20"/>
    <mergeCell ref="B21:B27"/>
    <mergeCell ref="C21:C27"/>
    <mergeCell ref="C12:D12"/>
    <mergeCell ref="C28:D28"/>
    <mergeCell ref="G2:I2"/>
    <mergeCell ref="A3:F3"/>
    <mergeCell ref="C4:D4"/>
    <mergeCell ref="B5:B11"/>
    <mergeCell ref="C5:C11"/>
    <mergeCell ref="B13:B19"/>
    <mergeCell ref="C13:C19"/>
  </mergeCell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33CC"/>
  </sheetPr>
  <dimension ref="A1:D5"/>
  <sheetViews>
    <sheetView view="pageBreakPreview" zoomScaleSheetLayoutView="100" workbookViewId="0">
      <selection activeCell="F20" sqref="F20"/>
    </sheetView>
  </sheetViews>
  <sheetFormatPr defaultRowHeight="15"/>
  <cols>
    <col min="1" max="1" width="38" style="71" customWidth="1"/>
    <col min="2" max="2" width="10.42578125" style="71" customWidth="1"/>
    <col min="3" max="3" width="8.85546875" hidden="1" customWidth="1"/>
    <col min="4" max="4" width="11.42578125" hidden="1" customWidth="1"/>
  </cols>
  <sheetData>
    <row r="1" spans="2:4" ht="18.75" thickBot="1">
      <c r="C1" s="155" t="s">
        <v>139</v>
      </c>
      <c r="D1" s="148"/>
    </row>
    <row r="2" spans="2:4" ht="34.5" thickBot="1">
      <c r="B2" s="154" t="s">
        <v>140</v>
      </c>
      <c r="C2" s="155" t="s">
        <v>140</v>
      </c>
      <c r="D2" s="149">
        <f>IF(B2="да",0.2,0)</f>
        <v>0</v>
      </c>
    </row>
    <row r="3" spans="2:4" ht="18">
      <c r="C3" s="155"/>
      <c r="D3" s="148"/>
    </row>
    <row r="4" spans="2:4">
      <c r="C4" s="75"/>
      <c r="D4" s="75"/>
    </row>
    <row r="5" spans="2:4" hidden="1">
      <c r="C5" s="75"/>
      <c r="D5" s="75"/>
    </row>
  </sheetData>
  <dataValidations count="1">
    <dataValidation type="list" allowBlank="1" showInputMessage="1" showErrorMessage="1" sqref="B2">
      <formula1>$C$1:$C$2</formula1>
    </dataValidation>
  </dataValidations>
  <pageMargins left="0.7" right="0.7" top="0.75" bottom="0.75" header="0.3" footer="0.3"/>
  <pageSetup paperSize="9" scale="36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CCFFCC"/>
  </sheetPr>
  <dimension ref="A1:AF42"/>
  <sheetViews>
    <sheetView view="pageBreakPreview" zoomScale="70" zoomScaleSheetLayoutView="70" workbookViewId="0">
      <selection activeCell="AG12" sqref="AG12"/>
    </sheetView>
  </sheetViews>
  <sheetFormatPr defaultColWidth="8.85546875" defaultRowHeight="15.75"/>
  <cols>
    <col min="1" max="1" width="40.7109375" style="11" customWidth="1"/>
    <col min="2" max="2" width="5.28515625" style="11" customWidth="1"/>
    <col min="3" max="3" width="5.140625" style="63" customWidth="1"/>
    <col min="4" max="4" width="14.85546875" style="151" hidden="1" customWidth="1"/>
    <col min="5" max="5" width="11.28515625" style="216" customWidth="1"/>
    <col min="6" max="7" width="11.28515625" style="63" customWidth="1"/>
    <col min="8" max="9" width="11.28515625" style="151" hidden="1" customWidth="1"/>
    <col min="10" max="10" width="11.28515625" style="151" customWidth="1"/>
    <col min="11" max="11" width="11.28515625" style="151" hidden="1" customWidth="1"/>
    <col min="12" max="12" width="11.28515625" style="216" customWidth="1"/>
    <col min="13" max="14" width="11.28515625" style="63" customWidth="1"/>
    <col min="15" max="16" width="11.28515625" style="151" hidden="1" customWidth="1"/>
    <col min="17" max="17" width="11.28515625" style="151" customWidth="1"/>
    <col min="18" max="18" width="9.28515625" style="146" hidden="1" customWidth="1"/>
    <col min="19" max="24" width="9.28515625" style="63" hidden="1" customWidth="1"/>
    <col min="25" max="26" width="9.28515625" style="11" hidden="1" customWidth="1"/>
    <col min="27" max="16384" width="8.85546875" style="11"/>
  </cols>
  <sheetData>
    <row r="1" spans="1:32">
      <c r="A1" s="260" t="str">
        <f>Bambino!A1</f>
        <v>с 10.01 по 14.01.2025 г. включительно</v>
      </c>
      <c r="B1" s="46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760" t="s">
        <v>28</v>
      </c>
      <c r="S1" s="62"/>
      <c r="T1" s="62"/>
      <c r="U1" s="62"/>
      <c r="V1" s="62"/>
      <c r="W1" s="334"/>
      <c r="X1" s="334"/>
      <c r="Y1" s="46"/>
      <c r="Z1" s="302" t="s">
        <v>28</v>
      </c>
    </row>
    <row r="2" spans="1:32" ht="16.5" thickBot="1">
      <c r="A2" s="48"/>
      <c r="B2" s="46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S2" s="62"/>
      <c r="T2" s="62"/>
      <c r="U2" s="62"/>
      <c r="V2" s="62"/>
      <c r="W2" s="62"/>
      <c r="X2" s="62"/>
      <c r="Y2" s="46"/>
      <c r="Z2" s="302" t="s">
        <v>45</v>
      </c>
    </row>
    <row r="3" spans="1:32" ht="27" thickBot="1">
      <c r="A3" s="816" t="s">
        <v>138</v>
      </c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335"/>
      <c r="S3" s="336"/>
      <c r="T3" s="336"/>
      <c r="U3" s="336"/>
      <c r="V3" s="336"/>
      <c r="W3" s="336"/>
      <c r="X3" s="820" t="s">
        <v>28</v>
      </c>
      <c r="Y3" s="820"/>
      <c r="Z3" s="820"/>
    </row>
    <row r="4" spans="1:32" ht="60" customHeight="1" thickBot="1">
      <c r="A4" s="480"/>
      <c r="B4" s="480"/>
      <c r="C4" s="481"/>
      <c r="D4" s="551"/>
      <c r="E4" s="818" t="s">
        <v>152</v>
      </c>
      <c r="F4" s="819"/>
      <c r="G4" s="819"/>
      <c r="H4" s="819"/>
      <c r="I4" s="819"/>
      <c r="J4" s="819"/>
      <c r="K4" s="551"/>
      <c r="L4" s="818" t="s">
        <v>153</v>
      </c>
      <c r="M4" s="819"/>
      <c r="N4" s="819"/>
      <c r="O4" s="819"/>
      <c r="P4" s="819"/>
      <c r="Q4" s="819"/>
      <c r="R4" s="147"/>
      <c r="S4" s="813" t="s">
        <v>147</v>
      </c>
      <c r="T4" s="814"/>
      <c r="U4" s="814"/>
      <c r="V4" s="814"/>
      <c r="W4" s="814"/>
      <c r="X4" s="814"/>
      <c r="Y4" s="814"/>
      <c r="Z4" s="815"/>
    </row>
    <row r="5" spans="1:32" ht="63.75" thickBot="1">
      <c r="A5" s="482" t="s">
        <v>46</v>
      </c>
      <c r="B5" s="821" t="s">
        <v>30</v>
      </c>
      <c r="C5" s="822"/>
      <c r="D5" s="340" t="s">
        <v>34</v>
      </c>
      <c r="E5" s="337" t="s">
        <v>34</v>
      </c>
      <c r="F5" s="338" t="s">
        <v>40</v>
      </c>
      <c r="G5" s="339" t="s">
        <v>50</v>
      </c>
      <c r="H5" s="569"/>
      <c r="I5" s="569"/>
      <c r="J5" s="961" t="s">
        <v>31</v>
      </c>
      <c r="K5" s="960" t="s">
        <v>34</v>
      </c>
      <c r="L5" s="959" t="s">
        <v>34</v>
      </c>
      <c r="M5" s="338" t="s">
        <v>40</v>
      </c>
      <c r="N5" s="339" t="s">
        <v>50</v>
      </c>
      <c r="O5" s="569"/>
      <c r="P5" s="569"/>
      <c r="Q5" s="958" t="s">
        <v>31</v>
      </c>
      <c r="R5" s="341" t="s">
        <v>34</v>
      </c>
      <c r="S5" s="342" t="s">
        <v>34</v>
      </c>
      <c r="T5" s="343" t="s">
        <v>40</v>
      </c>
      <c r="U5" s="344" t="s">
        <v>50</v>
      </c>
      <c r="V5" s="345"/>
      <c r="W5" s="346" t="s">
        <v>31</v>
      </c>
      <c r="X5" s="347" t="s">
        <v>31</v>
      </c>
      <c r="Y5" s="348" t="s">
        <v>35</v>
      </c>
      <c r="Z5" s="349" t="s">
        <v>36</v>
      </c>
      <c r="AF5" s="49"/>
    </row>
    <row r="6" spans="1:32" ht="16.5" thickBot="1">
      <c r="A6" s="806" t="s">
        <v>154</v>
      </c>
      <c r="B6" s="803" t="s">
        <v>47</v>
      </c>
      <c r="C6" s="483">
        <v>90</v>
      </c>
      <c r="D6" s="682">
        <v>35307</v>
      </c>
      <c r="E6" s="329">
        <f>ROUND(D6*(1+'Wildberries (РРЦ)'!$D$2),0)</f>
        <v>35307</v>
      </c>
      <c r="F6" s="351">
        <v>0.56111999999999995</v>
      </c>
      <c r="G6" s="319">
        <f t="shared" ref="G6:G13" si="0">E6*(1-F6)</f>
        <v>15495.536160000001</v>
      </c>
      <c r="H6" s="685">
        <v>11704</v>
      </c>
      <c r="I6" s="580">
        <v>0.13150000000000001</v>
      </c>
      <c r="J6" s="937">
        <v>11435.539500000001</v>
      </c>
      <c r="K6" s="682">
        <v>39938</v>
      </c>
      <c r="L6" s="329">
        <f>ROUND(K6*(1+'Wildberries (РРЦ)'!$D$2),0)</f>
        <v>39938</v>
      </c>
      <c r="M6" s="351">
        <v>0.54647999999999997</v>
      </c>
      <c r="N6" s="183">
        <f t="shared" ref="N6:N29" si="1">L6*(1-M6)</f>
        <v>18112.681760000003</v>
      </c>
      <c r="O6" s="685">
        <v>13248</v>
      </c>
      <c r="P6" s="580">
        <v>0.112</v>
      </c>
      <c r="Q6" s="951">
        <v>13234.752</v>
      </c>
      <c r="R6" s="352"/>
      <c r="S6" s="342"/>
      <c r="T6" s="343"/>
      <c r="U6" s="353"/>
      <c r="V6" s="345"/>
      <c r="W6" s="354"/>
      <c r="X6" s="355"/>
      <c r="Y6" s="348"/>
      <c r="Z6" s="349"/>
    </row>
    <row r="7" spans="1:32" ht="16.5" thickBot="1">
      <c r="A7" s="807"/>
      <c r="B7" s="804"/>
      <c r="C7" s="484">
        <v>140</v>
      </c>
      <c r="D7" s="683">
        <v>37136</v>
      </c>
      <c r="E7" s="431">
        <f>ROUND(D7*(1+'Wildberries (РРЦ)'!$D$2),0)</f>
        <v>37136</v>
      </c>
      <c r="F7" s="357">
        <f>F6</f>
        <v>0.56111999999999995</v>
      </c>
      <c r="G7" s="358">
        <f t="shared" si="0"/>
        <v>16298.247680000002</v>
      </c>
      <c r="H7" s="686">
        <v>12200</v>
      </c>
      <c r="I7" s="581">
        <v>0.13150000000000001</v>
      </c>
      <c r="J7" s="935">
        <v>11920.1625</v>
      </c>
      <c r="K7" s="683">
        <v>41767</v>
      </c>
      <c r="L7" s="431">
        <f>ROUND(K7*(1+'Wildberries (РРЦ)'!$D$2),0)</f>
        <v>41767</v>
      </c>
      <c r="M7" s="357">
        <f>M6</f>
        <v>0.54647999999999997</v>
      </c>
      <c r="N7" s="99">
        <f t="shared" si="1"/>
        <v>18942.169840000002</v>
      </c>
      <c r="O7" s="686">
        <v>13743</v>
      </c>
      <c r="P7" s="581">
        <v>0.112</v>
      </c>
      <c r="Q7" s="952">
        <v>13729.257</v>
      </c>
      <c r="R7" s="352"/>
      <c r="S7" s="342"/>
      <c r="T7" s="343"/>
      <c r="U7" s="353"/>
      <c r="V7" s="345"/>
      <c r="W7" s="354"/>
      <c r="X7" s="355"/>
      <c r="Y7" s="348"/>
      <c r="Z7" s="349"/>
    </row>
    <row r="8" spans="1:32" s="362" customFormat="1" ht="16.5" thickBot="1">
      <c r="A8" s="807"/>
      <c r="B8" s="804"/>
      <c r="C8" s="485">
        <v>160</v>
      </c>
      <c r="D8" s="518">
        <v>38665</v>
      </c>
      <c r="E8" s="435">
        <f>ROUND(D8*(1+'Wildberries (РРЦ)'!$D$2),0)</f>
        <v>38665</v>
      </c>
      <c r="F8" s="359">
        <f t="shared" ref="F8:F13" si="2">F7</f>
        <v>0.56111999999999995</v>
      </c>
      <c r="G8" s="360">
        <f t="shared" si="0"/>
        <v>16969.2952</v>
      </c>
      <c r="H8" s="687">
        <v>12701</v>
      </c>
      <c r="I8" s="582">
        <v>0.13150000000000001</v>
      </c>
      <c r="J8" s="936">
        <v>12409.6708125</v>
      </c>
      <c r="K8" s="518">
        <v>43296</v>
      </c>
      <c r="L8" s="435">
        <f>ROUND(K8*(1+'Wildberries (РРЦ)'!$D$2),0)</f>
        <v>43296</v>
      </c>
      <c r="M8" s="359">
        <f t="shared" ref="M8:M13" si="3">M7</f>
        <v>0.54647999999999997</v>
      </c>
      <c r="N8" s="361">
        <f t="shared" si="1"/>
        <v>19635.601920000001</v>
      </c>
      <c r="O8" s="687">
        <v>14244</v>
      </c>
      <c r="P8" s="582">
        <v>0.112</v>
      </c>
      <c r="Q8" s="953">
        <v>14229.756000000001</v>
      </c>
      <c r="R8" s="352"/>
      <c r="S8" s="342"/>
      <c r="T8" s="343"/>
      <c r="U8" s="353"/>
      <c r="V8" s="345"/>
      <c r="W8" s="354"/>
      <c r="X8" s="355"/>
      <c r="Y8" s="348"/>
      <c r="Z8" s="349"/>
      <c r="AC8" s="957"/>
    </row>
    <row r="9" spans="1:32" ht="16.5" thickBot="1">
      <c r="A9" s="808"/>
      <c r="B9" s="805"/>
      <c r="C9" s="486">
        <v>180</v>
      </c>
      <c r="D9" s="684">
        <v>39997</v>
      </c>
      <c r="E9" s="331">
        <f>ROUND(D9*(1+'Wildberries (РРЦ)'!$D$2),0)</f>
        <v>39997</v>
      </c>
      <c r="F9" s="363">
        <f t="shared" si="2"/>
        <v>0.56111999999999995</v>
      </c>
      <c r="G9" s="321">
        <f t="shared" si="0"/>
        <v>17553.883360000003</v>
      </c>
      <c r="H9" s="688">
        <v>13112</v>
      </c>
      <c r="I9" s="583">
        <v>0.13150000000000001</v>
      </c>
      <c r="J9" s="938">
        <v>12811.2435</v>
      </c>
      <c r="K9" s="684">
        <v>44627</v>
      </c>
      <c r="L9" s="331">
        <f>ROUND(K9*(1+'Wildberries (РРЦ)'!$D$2),0)</f>
        <v>44627</v>
      </c>
      <c r="M9" s="363">
        <f t="shared" si="3"/>
        <v>0.54647999999999997</v>
      </c>
      <c r="N9" s="125">
        <f t="shared" si="1"/>
        <v>20239.23704</v>
      </c>
      <c r="O9" s="688">
        <v>14656</v>
      </c>
      <c r="P9" s="583">
        <v>0.112</v>
      </c>
      <c r="Q9" s="954">
        <v>14641.344000000001</v>
      </c>
      <c r="R9" s="352"/>
      <c r="S9" s="342"/>
      <c r="T9" s="343"/>
      <c r="U9" s="353"/>
      <c r="V9" s="345"/>
      <c r="W9" s="354"/>
      <c r="X9" s="355"/>
      <c r="Y9" s="348"/>
      <c r="Z9" s="349"/>
    </row>
    <row r="10" spans="1:32" ht="16.5" thickBot="1">
      <c r="A10" s="807" t="s">
        <v>151</v>
      </c>
      <c r="B10" s="804" t="s">
        <v>47</v>
      </c>
      <c r="C10" s="484">
        <v>90</v>
      </c>
      <c r="D10" s="682">
        <v>62489</v>
      </c>
      <c r="E10" s="329">
        <f>ROUND(D10*(1+'Wildberries (РРЦ)'!$D$2),0)</f>
        <v>62489</v>
      </c>
      <c r="F10" s="351">
        <f t="shared" si="2"/>
        <v>0.56111999999999995</v>
      </c>
      <c r="G10" s="319">
        <f t="shared" si="0"/>
        <v>27425.172320000001</v>
      </c>
      <c r="H10" s="685">
        <v>20830</v>
      </c>
      <c r="I10" s="580">
        <v>0.13150000000000001</v>
      </c>
      <c r="J10" s="940">
        <v>20352.211875000001</v>
      </c>
      <c r="K10" s="682">
        <v>67119</v>
      </c>
      <c r="L10" s="329">
        <f>ROUND(K10*(1+'Wildberries (РРЦ)'!$D$2),0)</f>
        <v>67119</v>
      </c>
      <c r="M10" s="351">
        <f t="shared" si="3"/>
        <v>0.54647999999999997</v>
      </c>
      <c r="N10" s="183">
        <f t="shared" si="1"/>
        <v>30439.80888</v>
      </c>
      <c r="O10" s="685">
        <v>22373</v>
      </c>
      <c r="P10" s="580">
        <v>0.112</v>
      </c>
      <c r="Q10" s="951">
        <v>22350.627</v>
      </c>
      <c r="R10" s="352"/>
      <c r="S10" s="342"/>
      <c r="T10" s="343"/>
      <c r="U10" s="353"/>
      <c r="V10" s="345"/>
      <c r="W10" s="354"/>
      <c r="X10" s="355"/>
      <c r="Y10" s="348"/>
      <c r="Z10" s="349"/>
    </row>
    <row r="11" spans="1:32" ht="16.5" thickBot="1">
      <c r="A11" s="807"/>
      <c r="B11" s="804"/>
      <c r="C11" s="484">
        <v>140</v>
      </c>
      <c r="D11" s="683">
        <v>69434</v>
      </c>
      <c r="E11" s="431">
        <f>ROUND(D11*(1+'Wildberries (РРЦ)'!$D$2),0)</f>
        <v>69434</v>
      </c>
      <c r="F11" s="357">
        <f t="shared" si="2"/>
        <v>0.56111999999999995</v>
      </c>
      <c r="G11" s="358">
        <f t="shared" si="0"/>
        <v>30473.193920000002</v>
      </c>
      <c r="H11" s="686">
        <v>23145</v>
      </c>
      <c r="I11" s="581">
        <v>0.13150000000000001</v>
      </c>
      <c r="J11" s="935">
        <v>22614.111562500002</v>
      </c>
      <c r="K11" s="683">
        <v>74065</v>
      </c>
      <c r="L11" s="431">
        <f>ROUND(K11*(1+'Wildberries (РРЦ)'!$D$2),0)</f>
        <v>74065</v>
      </c>
      <c r="M11" s="357">
        <f t="shared" si="3"/>
        <v>0.54647999999999997</v>
      </c>
      <c r="N11" s="99">
        <f t="shared" si="1"/>
        <v>33589.9588</v>
      </c>
      <c r="O11" s="686">
        <v>24689</v>
      </c>
      <c r="P11" s="581">
        <v>0.112</v>
      </c>
      <c r="Q11" s="952">
        <v>24664.310999999998</v>
      </c>
      <c r="R11" s="352"/>
      <c r="S11" s="342"/>
      <c r="T11" s="343"/>
      <c r="U11" s="353"/>
      <c r="V11" s="345"/>
      <c r="W11" s="354"/>
      <c r="X11" s="355"/>
      <c r="Y11" s="348"/>
      <c r="Z11" s="349"/>
    </row>
    <row r="12" spans="1:32" s="362" customFormat="1" ht="16.5" thickBot="1">
      <c r="A12" s="807"/>
      <c r="B12" s="804"/>
      <c r="C12" s="485">
        <v>160</v>
      </c>
      <c r="D12" s="518">
        <v>71750</v>
      </c>
      <c r="E12" s="435">
        <f>ROUND(D12*(1+'Wildberries (РРЦ)'!$D$2),0)</f>
        <v>71750</v>
      </c>
      <c r="F12" s="359">
        <f t="shared" si="2"/>
        <v>0.56111999999999995</v>
      </c>
      <c r="G12" s="360">
        <f t="shared" si="0"/>
        <v>31489.640000000003</v>
      </c>
      <c r="H12" s="687">
        <v>23917</v>
      </c>
      <c r="I12" s="582">
        <v>0.13150000000000001</v>
      </c>
      <c r="J12" s="936">
        <v>23368.403812500004</v>
      </c>
      <c r="K12" s="518">
        <v>76380</v>
      </c>
      <c r="L12" s="435">
        <f>ROUND(K12*(1+'Wildberries (РРЦ)'!$D$2),0)</f>
        <v>76380</v>
      </c>
      <c r="M12" s="359">
        <f t="shared" si="3"/>
        <v>0.54647999999999997</v>
      </c>
      <c r="N12" s="361">
        <f t="shared" si="1"/>
        <v>34639.857600000003</v>
      </c>
      <c r="O12" s="687">
        <v>25460</v>
      </c>
      <c r="P12" s="582">
        <v>0.112</v>
      </c>
      <c r="Q12" s="953">
        <v>25434.54</v>
      </c>
      <c r="R12" s="352"/>
      <c r="S12" s="342"/>
      <c r="T12" s="343"/>
      <c r="U12" s="353"/>
      <c r="V12" s="345"/>
      <c r="W12" s="354"/>
      <c r="X12" s="355"/>
      <c r="Y12" s="348"/>
      <c r="Z12" s="349"/>
    </row>
    <row r="13" spans="1:32" ht="16.5" thickBot="1">
      <c r="A13" s="808"/>
      <c r="B13" s="805"/>
      <c r="C13" s="486">
        <v>180</v>
      </c>
      <c r="D13" s="684">
        <v>74065</v>
      </c>
      <c r="E13" s="331">
        <f>ROUND(D13*(1+'Wildberries (РРЦ)'!$D$2),0)</f>
        <v>74065</v>
      </c>
      <c r="F13" s="363">
        <f t="shared" si="2"/>
        <v>0.56111999999999995</v>
      </c>
      <c r="G13" s="321">
        <f t="shared" si="0"/>
        <v>32505.647200000003</v>
      </c>
      <c r="H13" s="688">
        <v>24689</v>
      </c>
      <c r="I13" s="583">
        <v>0.13150000000000001</v>
      </c>
      <c r="J13" s="938">
        <v>24122.696062500003</v>
      </c>
      <c r="K13" s="684">
        <v>78695</v>
      </c>
      <c r="L13" s="331">
        <f>ROUND(K13*(1+'Wildberries (РРЦ)'!$D$2),0)</f>
        <v>78695</v>
      </c>
      <c r="M13" s="363">
        <f t="shared" si="3"/>
        <v>0.54647999999999997</v>
      </c>
      <c r="N13" s="125">
        <f t="shared" si="1"/>
        <v>35689.756400000006</v>
      </c>
      <c r="O13" s="688">
        <v>26232</v>
      </c>
      <c r="P13" s="583">
        <v>0.112</v>
      </c>
      <c r="Q13" s="954">
        <v>26205.768</v>
      </c>
      <c r="R13" s="352"/>
      <c r="S13" s="342"/>
      <c r="T13" s="343"/>
      <c r="U13" s="353"/>
      <c r="V13" s="345"/>
      <c r="W13" s="354"/>
      <c r="X13" s="355"/>
      <c r="Y13" s="348"/>
      <c r="Z13" s="349"/>
    </row>
    <row r="14" spans="1:32" ht="17.25" customHeight="1">
      <c r="A14" s="806" t="s">
        <v>173</v>
      </c>
      <c r="B14" s="803" t="s">
        <v>47</v>
      </c>
      <c r="C14" s="483">
        <v>90</v>
      </c>
      <c r="D14" s="350"/>
      <c r="E14" s="329"/>
      <c r="F14" s="351"/>
      <c r="G14" s="319"/>
      <c r="H14" s="570"/>
      <c r="I14" s="570"/>
      <c r="J14" s="939"/>
      <c r="K14" s="682">
        <v>39330</v>
      </c>
      <c r="L14" s="329">
        <f>ROUND(K14*(1+'Wildberries (РРЦ)'!$D$2),0)</f>
        <v>39330</v>
      </c>
      <c r="M14" s="351">
        <v>0.43969000000000003</v>
      </c>
      <c r="N14" s="183">
        <f t="shared" si="1"/>
        <v>22036.992299999998</v>
      </c>
      <c r="O14" s="685">
        <v>18357</v>
      </c>
      <c r="P14" s="580">
        <v>0.23</v>
      </c>
      <c r="Q14" s="951">
        <v>15901.751249999999</v>
      </c>
      <c r="R14" s="365">
        <v>45063</v>
      </c>
      <c r="S14" s="366">
        <f>ROUND(R14*(1+'Wildberries (РРЦ)'!$D$2),0)</f>
        <v>45063</v>
      </c>
      <c r="T14" s="367">
        <v>0.316</v>
      </c>
      <c r="U14" s="368">
        <f t="shared" ref="U14" si="4">S14*(1-T14)</f>
        <v>30823.091999999997</v>
      </c>
      <c r="V14" s="369">
        <v>24037</v>
      </c>
      <c r="W14" s="370">
        <f>V14/(IF(AND('Категория(опт)'!$B$6="с НДС"),1,IF(AND('Категория(опт)'!$B$6="без НДС"),1.2,"")))</f>
        <v>24037</v>
      </c>
      <c r="X14" s="405">
        <f>V14*0.855/(IF(AND('Категория(опт)'!$B$6="с НДС"),1,IF(AND('Категория(опт)'!$B$6="без НДС"),1.2,"")))</f>
        <v>20551.634999999998</v>
      </c>
      <c r="Y14" s="372">
        <f t="shared" ref="Y14:Y21" si="5">U14-X14</f>
        <v>10271.456999999999</v>
      </c>
      <c r="Z14" s="373">
        <f t="shared" ref="Z14:Z21" si="6">Y14/X14</f>
        <v>0.49978782709988762</v>
      </c>
      <c r="AC14" s="49"/>
    </row>
    <row r="15" spans="1:32" ht="17.25" customHeight="1">
      <c r="A15" s="807"/>
      <c r="B15" s="804"/>
      <c r="C15" s="484">
        <v>140</v>
      </c>
      <c r="D15" s="356"/>
      <c r="E15" s="431"/>
      <c r="F15" s="357"/>
      <c r="G15" s="358"/>
      <c r="H15" s="571"/>
      <c r="I15" s="571"/>
      <c r="J15" s="941"/>
      <c r="K15" s="683">
        <v>43425</v>
      </c>
      <c r="L15" s="431">
        <f>ROUND(K15*(1+'Wildberries (РРЦ)'!$D$2),0)</f>
        <v>43425</v>
      </c>
      <c r="M15" s="357">
        <f>M14</f>
        <v>0.43969000000000003</v>
      </c>
      <c r="N15" s="99">
        <f t="shared" si="1"/>
        <v>24331.461749999999</v>
      </c>
      <c r="O15" s="686">
        <v>20262</v>
      </c>
      <c r="P15" s="581">
        <v>0.23</v>
      </c>
      <c r="Q15" s="952">
        <v>17551.9575</v>
      </c>
      <c r="R15" s="374">
        <v>49125</v>
      </c>
      <c r="S15" s="375">
        <f>ROUND(R15*(1+'Wildberries (РРЦ)'!$D$2),0)</f>
        <v>49125</v>
      </c>
      <c r="T15" s="376">
        <v>0.316</v>
      </c>
      <c r="U15" s="377">
        <f t="shared" ref="U15:U22" si="7">S15*(1-T15)</f>
        <v>33601.5</v>
      </c>
      <c r="V15" s="378">
        <v>26194</v>
      </c>
      <c r="W15" s="379">
        <f>V15/(IF(AND('Категория(опт)'!$B$6="с НДС"),1,IF(AND('Категория(опт)'!$B$6="без НДС"),1.2,"")))</f>
        <v>26194</v>
      </c>
      <c r="X15" s="380">
        <f>V15*0.855/(IF(AND('Категория(опт)'!$B$6="с НДС"),1,IF(AND('Категория(опт)'!$B$6="без НДС"),1.2,"")))</f>
        <v>22395.87</v>
      </c>
      <c r="Y15" s="381">
        <f t="shared" si="5"/>
        <v>11205.630000000001</v>
      </c>
      <c r="Z15" s="382">
        <f t="shared" si="6"/>
        <v>0.50034359013514551</v>
      </c>
    </row>
    <row r="16" spans="1:32" ht="17.25" customHeight="1">
      <c r="A16" s="807"/>
      <c r="B16" s="804"/>
      <c r="C16" s="485">
        <v>160</v>
      </c>
      <c r="D16" s="384"/>
      <c r="E16" s="330"/>
      <c r="F16" s="383"/>
      <c r="G16" s="328"/>
      <c r="H16" s="572"/>
      <c r="I16" s="572"/>
      <c r="J16" s="942"/>
      <c r="K16" s="519">
        <v>44595</v>
      </c>
      <c r="L16" s="330">
        <f>ROUND(K16*(1+'Wildberries (РРЦ)'!$D$2),0)</f>
        <v>44595</v>
      </c>
      <c r="M16" s="383">
        <f t="shared" ref="M16:M17" si="8">M15</f>
        <v>0.43969000000000003</v>
      </c>
      <c r="N16" s="177">
        <f t="shared" si="1"/>
        <v>24987.024449999997</v>
      </c>
      <c r="O16" s="689">
        <v>20810</v>
      </c>
      <c r="P16" s="584">
        <v>0.23</v>
      </c>
      <c r="Q16" s="955">
        <v>18026.662500000002</v>
      </c>
      <c r="R16" s="385">
        <v>51288</v>
      </c>
      <c r="S16" s="386">
        <f>ROUND(R16*(1+'Wildberries (РРЦ)'!$D$2),0)</f>
        <v>51288</v>
      </c>
      <c r="T16" s="387">
        <v>0.316</v>
      </c>
      <c r="U16" s="388">
        <f t="shared" si="7"/>
        <v>35080.991999999998</v>
      </c>
      <c r="V16" s="389">
        <v>27354</v>
      </c>
      <c r="W16" s="390">
        <f>V16/(IF(AND('Категория(опт)'!$B$6="с НДС"),1,IF(AND('Категория(опт)'!$B$6="без НДС"),1.2,"")))</f>
        <v>27354</v>
      </c>
      <c r="X16" s="371">
        <f>V16*0.855/(IF(AND('Категория(опт)'!$B$6="с НДС"),1,IF(AND('Категория(опт)'!$B$6="без НДС"),1.2,"")))</f>
        <v>23387.67</v>
      </c>
      <c r="Y16" s="391">
        <f t="shared" si="5"/>
        <v>11693.322</v>
      </c>
      <c r="Z16" s="392">
        <f t="shared" si="6"/>
        <v>0.49997806536521172</v>
      </c>
      <c r="AE16" s="49"/>
    </row>
    <row r="17" spans="1:26" ht="17.25" customHeight="1" thickBot="1">
      <c r="A17" s="808"/>
      <c r="B17" s="805"/>
      <c r="C17" s="486">
        <v>180</v>
      </c>
      <c r="D17" s="395"/>
      <c r="E17" s="426"/>
      <c r="F17" s="393"/>
      <c r="G17" s="394"/>
      <c r="H17" s="573"/>
      <c r="I17" s="573"/>
      <c r="J17" s="943"/>
      <c r="K17" s="523">
        <v>45915</v>
      </c>
      <c r="L17" s="426">
        <f>ROUND(K17*(1+'Wildberries (РРЦ)'!$D$2),0)</f>
        <v>45915</v>
      </c>
      <c r="M17" s="393">
        <f t="shared" si="8"/>
        <v>0.43969000000000003</v>
      </c>
      <c r="N17" s="102">
        <f t="shared" si="1"/>
        <v>25726.63365</v>
      </c>
      <c r="O17" s="690">
        <v>21424</v>
      </c>
      <c r="P17" s="585">
        <v>0.23</v>
      </c>
      <c r="Q17" s="956">
        <v>18558.54</v>
      </c>
      <c r="R17" s="396">
        <v>53775</v>
      </c>
      <c r="S17" s="397">
        <f>ROUND(R17*(1+'Wildberries (РРЦ)'!$D$2),0)</f>
        <v>53775</v>
      </c>
      <c r="T17" s="398">
        <v>0.316</v>
      </c>
      <c r="U17" s="399">
        <f t="shared" si="7"/>
        <v>36782.1</v>
      </c>
      <c r="V17" s="400">
        <v>28681</v>
      </c>
      <c r="W17" s="401">
        <f>V17/(IF(AND('Категория(опт)'!$B$6="с НДС"),1,IF(AND('Категория(опт)'!$B$6="без НДС"),1.2,"")))</f>
        <v>28681</v>
      </c>
      <c r="X17" s="402">
        <f>V17*0.855/(IF(AND('Категория(опт)'!$B$6="с НДС"),1,IF(AND('Категория(опт)'!$B$6="без НДС"),1.2,"")))</f>
        <v>24522.255000000001</v>
      </c>
      <c r="Y17" s="403">
        <f t="shared" si="5"/>
        <v>12259.844999999998</v>
      </c>
      <c r="Z17" s="404">
        <f t="shared" si="6"/>
        <v>0.49994770056832039</v>
      </c>
    </row>
    <row r="18" spans="1:26" ht="17.25" customHeight="1">
      <c r="A18" s="806" t="s">
        <v>174</v>
      </c>
      <c r="B18" s="803" t="s">
        <v>47</v>
      </c>
      <c r="C18" s="483">
        <v>90</v>
      </c>
      <c r="D18" s="350"/>
      <c r="E18" s="329"/>
      <c r="F18" s="351"/>
      <c r="G18" s="183"/>
      <c r="H18" s="570"/>
      <c r="I18" s="570"/>
      <c r="J18" s="944"/>
      <c r="K18" s="682">
        <v>61920</v>
      </c>
      <c r="L18" s="329">
        <f>ROUND(K18*(1+'Wildberries (РРЦ)'!$D$2),0)</f>
        <v>61920</v>
      </c>
      <c r="M18" s="351">
        <f>M17</f>
        <v>0.43969000000000003</v>
      </c>
      <c r="N18" s="183">
        <f t="shared" si="1"/>
        <v>34694.395199999999</v>
      </c>
      <c r="O18" s="685">
        <v>28898</v>
      </c>
      <c r="P18" s="580">
        <v>0.23</v>
      </c>
      <c r="Q18" s="951">
        <v>25032.892499999998</v>
      </c>
      <c r="R18" s="365">
        <v>64338</v>
      </c>
      <c r="S18" s="366">
        <f>ROUND(R18*(1+'Wildberries (РРЦ)'!$D$2),0)</f>
        <v>64338</v>
      </c>
      <c r="T18" s="367">
        <v>0.316</v>
      </c>
      <c r="U18" s="368">
        <f t="shared" si="7"/>
        <v>44007.191999999995</v>
      </c>
      <c r="V18" s="369">
        <v>34318</v>
      </c>
      <c r="W18" s="370">
        <f>V18/(IF(AND('Категория(опт)'!$B$6="с НДС"),1,IF(AND('Категория(опт)'!$B$6="без НДС"),1.2,"")))</f>
        <v>34318</v>
      </c>
      <c r="X18" s="405">
        <f>V18*0.855/(IF(AND('Категория(опт)'!$B$6="с НДС"),1,IF(AND('Категория(опт)'!$B$6="без НДС"),1.2,"")))</f>
        <v>29341.89</v>
      </c>
      <c r="Y18" s="372">
        <f t="shared" si="5"/>
        <v>14665.301999999996</v>
      </c>
      <c r="Z18" s="373">
        <f t="shared" si="6"/>
        <v>0.49980768110029711</v>
      </c>
    </row>
    <row r="19" spans="1:26" ht="17.25" customHeight="1">
      <c r="A19" s="807"/>
      <c r="B19" s="804"/>
      <c r="C19" s="484">
        <v>140</v>
      </c>
      <c r="D19" s="356"/>
      <c r="E19" s="431"/>
      <c r="F19" s="357"/>
      <c r="G19" s="358"/>
      <c r="H19" s="571"/>
      <c r="I19" s="571"/>
      <c r="J19" s="941"/>
      <c r="K19" s="683">
        <v>73035</v>
      </c>
      <c r="L19" s="431">
        <f>ROUND(K19*(1+'Wildberries (РРЦ)'!$D$2),0)</f>
        <v>73035</v>
      </c>
      <c r="M19" s="357">
        <f t="shared" ref="M19:M21" si="9">M18</f>
        <v>0.43969000000000003</v>
      </c>
      <c r="N19" s="99">
        <f t="shared" si="1"/>
        <v>40922.240849999995</v>
      </c>
      <c r="O19" s="686">
        <v>34080</v>
      </c>
      <c r="P19" s="581">
        <v>0.23</v>
      </c>
      <c r="Q19" s="952">
        <v>29521.800000000003</v>
      </c>
      <c r="R19" s="374">
        <v>69950</v>
      </c>
      <c r="S19" s="375">
        <f>ROUND(R19*(1+'Wildberries (РРЦ)'!$D$2),0)</f>
        <v>69950</v>
      </c>
      <c r="T19" s="376">
        <v>0.316</v>
      </c>
      <c r="U19" s="377">
        <f t="shared" si="7"/>
        <v>47845.799999999996</v>
      </c>
      <c r="V19" s="378">
        <v>37304</v>
      </c>
      <c r="W19" s="379">
        <f>V19/(IF(AND('Категория(опт)'!$B$6="с НДС"),1,IF(AND('Категория(опт)'!$B$6="без НДС"),1.2,"")))</f>
        <v>37304</v>
      </c>
      <c r="X19" s="380">
        <f>V19*0.855/(IF(AND('Категория(опт)'!$B$6="с НДС"),1,IF(AND('Категория(опт)'!$B$6="без НДС"),1.2,"")))</f>
        <v>31894.92</v>
      </c>
      <c r="Y19" s="381">
        <f t="shared" si="5"/>
        <v>15950.879999999997</v>
      </c>
      <c r="Z19" s="382">
        <f t="shared" si="6"/>
        <v>0.50010722710701261</v>
      </c>
    </row>
    <row r="20" spans="1:26" ht="17.25" customHeight="1">
      <c r="A20" s="807"/>
      <c r="B20" s="804"/>
      <c r="C20" s="485">
        <v>160</v>
      </c>
      <c r="D20" s="384"/>
      <c r="E20" s="330"/>
      <c r="F20" s="383"/>
      <c r="G20" s="328"/>
      <c r="H20" s="572"/>
      <c r="I20" s="572"/>
      <c r="J20" s="942"/>
      <c r="K20" s="519">
        <v>74940</v>
      </c>
      <c r="L20" s="330">
        <f>ROUND(K20*(1+'Wildberries (РРЦ)'!$D$2),0)</f>
        <v>74940</v>
      </c>
      <c r="M20" s="383">
        <f t="shared" si="9"/>
        <v>0.43969000000000003</v>
      </c>
      <c r="N20" s="177">
        <f t="shared" si="1"/>
        <v>41989.631399999998</v>
      </c>
      <c r="O20" s="689">
        <v>34974</v>
      </c>
      <c r="P20" s="584">
        <v>0.23</v>
      </c>
      <c r="Q20" s="955">
        <v>30296.227500000001</v>
      </c>
      <c r="R20" s="385">
        <v>71813</v>
      </c>
      <c r="S20" s="386">
        <f>ROUND(R20*(1+'Wildberries (РРЦ)'!$D$2),0)</f>
        <v>71813</v>
      </c>
      <c r="T20" s="387">
        <v>0.316</v>
      </c>
      <c r="U20" s="388">
        <f t="shared" si="7"/>
        <v>49120.091999999997</v>
      </c>
      <c r="V20" s="389">
        <v>38298</v>
      </c>
      <c r="W20" s="390">
        <f>V20/(IF(AND('Категория(опт)'!$B$6="с НДС"),1,IF(AND('Категория(опт)'!$B$6="без НДС"),1.2,"")))</f>
        <v>38298</v>
      </c>
      <c r="X20" s="371">
        <f>V20*0.855/(IF(AND('Категория(опт)'!$B$6="с НДС"),1,IF(AND('Категория(опт)'!$B$6="без НДС"),1.2,"")))</f>
        <v>32744.79</v>
      </c>
      <c r="Y20" s="391">
        <f t="shared" si="5"/>
        <v>16375.301999999996</v>
      </c>
      <c r="Z20" s="392">
        <f t="shared" si="6"/>
        <v>0.50008877748185265</v>
      </c>
    </row>
    <row r="21" spans="1:26" ht="17.25" customHeight="1" thickBot="1">
      <c r="A21" s="808"/>
      <c r="B21" s="805"/>
      <c r="C21" s="486">
        <v>180</v>
      </c>
      <c r="D21" s="395"/>
      <c r="E21" s="426"/>
      <c r="F21" s="393"/>
      <c r="G21" s="394"/>
      <c r="H21" s="573"/>
      <c r="I21" s="573"/>
      <c r="J21" s="943"/>
      <c r="K21" s="523">
        <v>78030</v>
      </c>
      <c r="L21" s="426">
        <f>ROUND(K21*(1+'Wildberries (РРЦ)'!$D$2),0)</f>
        <v>78030</v>
      </c>
      <c r="M21" s="393">
        <f t="shared" si="9"/>
        <v>0.43969000000000003</v>
      </c>
      <c r="N21" s="102">
        <f t="shared" si="1"/>
        <v>43720.989300000001</v>
      </c>
      <c r="O21" s="690">
        <v>36416</v>
      </c>
      <c r="P21" s="585">
        <v>0.23</v>
      </c>
      <c r="Q21" s="956">
        <v>31545.360000000001</v>
      </c>
      <c r="R21" s="396">
        <v>76163</v>
      </c>
      <c r="S21" s="397">
        <f>ROUND(R21*(1+'Wildberries (РРЦ)'!$D$2),0)</f>
        <v>76163</v>
      </c>
      <c r="T21" s="408">
        <v>0.316</v>
      </c>
      <c r="U21" s="399">
        <f t="shared" si="7"/>
        <v>52095.491999999998</v>
      </c>
      <c r="V21" s="400">
        <v>40620</v>
      </c>
      <c r="W21" s="401">
        <f>V21/(IF(AND('Категория(опт)'!$B$6="с НДС"),1,IF(AND('Категория(опт)'!$B$6="без НДС"),1.2,"")))</f>
        <v>40620</v>
      </c>
      <c r="X21" s="402">
        <f>V21*0.855/(IF(AND('Категория(опт)'!$B$6="с НДС"),1,IF(AND('Категория(опт)'!$B$6="без НДС"),1.2,"")))</f>
        <v>34730.1</v>
      </c>
      <c r="Y21" s="403">
        <f t="shared" si="5"/>
        <v>17365.392</v>
      </c>
      <c r="Z21" s="404">
        <f t="shared" si="6"/>
        <v>0.50000984736582965</v>
      </c>
    </row>
    <row r="22" spans="1:26" ht="17.25" customHeight="1">
      <c r="A22" s="806" t="s">
        <v>178</v>
      </c>
      <c r="B22" s="803" t="s">
        <v>47</v>
      </c>
      <c r="C22" s="483">
        <v>90</v>
      </c>
      <c r="D22" s="682">
        <v>34571</v>
      </c>
      <c r="E22" s="329">
        <f>ROUND(D22*(1+'Wildberries (РРЦ)'!$D$2),0)</f>
        <v>34571</v>
      </c>
      <c r="F22" s="351">
        <v>0.34515000000000001</v>
      </c>
      <c r="G22" s="183">
        <f t="shared" ref="G22:G29" si="10">E22*(1-F22)</f>
        <v>22638.819349999998</v>
      </c>
      <c r="H22" s="685">
        <v>18440</v>
      </c>
      <c r="I22" s="580">
        <v>0.22</v>
      </c>
      <c r="J22" s="949">
        <v>16181.1</v>
      </c>
      <c r="K22" s="682">
        <v>37945</v>
      </c>
      <c r="L22" s="329">
        <f>ROUND(K22*(1+'Wildberries (РРЦ)'!$D$2),0)</f>
        <v>37945</v>
      </c>
      <c r="M22" s="351">
        <v>0.35460999999999998</v>
      </c>
      <c r="N22" s="183">
        <f t="shared" si="1"/>
        <v>24489.323550000001</v>
      </c>
      <c r="O22" s="685">
        <v>20239</v>
      </c>
      <c r="P22" s="580">
        <v>0.22</v>
      </c>
      <c r="Q22" s="951">
        <v>17759.7225</v>
      </c>
      <c r="R22" s="365">
        <v>45063</v>
      </c>
      <c r="S22" s="366">
        <f>ROUND(R22*(1+'Wildberries (РРЦ)'!$D$2),0)</f>
        <v>45063</v>
      </c>
      <c r="T22" s="367">
        <v>0.316</v>
      </c>
      <c r="U22" s="368">
        <f t="shared" si="7"/>
        <v>30823.091999999997</v>
      </c>
      <c r="V22" s="369">
        <v>24037</v>
      </c>
      <c r="W22" s="370">
        <f>V22/(IF(AND('Категория(опт)'!$B$6="с НДС"),1,IF(AND('Категория(опт)'!$B$6="без НДС"),1.2,"")))</f>
        <v>24037</v>
      </c>
      <c r="X22" s="405">
        <f>V22*0.855/(IF(AND('Категория(опт)'!$B$6="с НДС"),1,IF(AND('Категория(опт)'!$B$6="без НДС"),1.2,"")))</f>
        <v>20551.634999999998</v>
      </c>
      <c r="Y22" s="372">
        <f t="shared" ref="Y22:Y29" si="11">U22-X22</f>
        <v>10271.456999999999</v>
      </c>
      <c r="Z22" s="373">
        <f t="shared" ref="Z22:Z29" si="12">Y22/X22</f>
        <v>0.49978782709988762</v>
      </c>
    </row>
    <row r="23" spans="1:26" ht="17.25" customHeight="1">
      <c r="A23" s="807"/>
      <c r="B23" s="804"/>
      <c r="C23" s="484">
        <v>140</v>
      </c>
      <c r="D23" s="683">
        <v>37472</v>
      </c>
      <c r="E23" s="431">
        <f>ROUND(D23*(1+'Wildberries (РРЦ)'!$D$2),0)</f>
        <v>37472</v>
      </c>
      <c r="F23" s="357">
        <f>F22</f>
        <v>0.34515000000000001</v>
      </c>
      <c r="G23" s="99">
        <f t="shared" si="10"/>
        <v>24538.539199999999</v>
      </c>
      <c r="H23" s="686">
        <v>19988</v>
      </c>
      <c r="I23" s="581">
        <v>0.22</v>
      </c>
      <c r="J23" s="945">
        <v>17539.47</v>
      </c>
      <c r="K23" s="683">
        <v>41436</v>
      </c>
      <c r="L23" s="431">
        <f>ROUND(K23*(1+'Wildberries (РРЦ)'!$D$2),0)</f>
        <v>41436</v>
      </c>
      <c r="M23" s="357">
        <f>M22</f>
        <v>0.35460999999999998</v>
      </c>
      <c r="N23" s="99">
        <f t="shared" si="1"/>
        <v>26742.38004</v>
      </c>
      <c r="O23" s="686">
        <v>22099</v>
      </c>
      <c r="P23" s="581">
        <v>0.22</v>
      </c>
      <c r="Q23" s="952">
        <v>19391.872500000001</v>
      </c>
      <c r="R23" s="374">
        <v>49125</v>
      </c>
      <c r="S23" s="375">
        <f>ROUND(R23*(1+'Wildberries (РРЦ)'!$D$2),0)</f>
        <v>49125</v>
      </c>
      <c r="T23" s="376">
        <v>0.316</v>
      </c>
      <c r="U23" s="377">
        <f t="shared" ref="U23:U29" si="13">S23*(1-T23)</f>
        <v>33601.5</v>
      </c>
      <c r="V23" s="378">
        <v>26194</v>
      </c>
      <c r="W23" s="379">
        <f>V23/(IF(AND('Категория(опт)'!$B$6="с НДС"),1,IF(AND('Категория(опт)'!$B$6="без НДС"),1.2,"")))</f>
        <v>26194</v>
      </c>
      <c r="X23" s="380">
        <f>V23*0.855/(IF(AND('Категория(опт)'!$B$6="с НДС"),1,IF(AND('Категория(опт)'!$B$6="без НДС"),1.2,"")))</f>
        <v>22395.87</v>
      </c>
      <c r="Y23" s="381">
        <f t="shared" si="11"/>
        <v>11205.630000000001</v>
      </c>
      <c r="Z23" s="382">
        <f t="shared" si="12"/>
        <v>0.50034359013514551</v>
      </c>
    </row>
    <row r="24" spans="1:26" ht="17.25" customHeight="1">
      <c r="A24" s="807"/>
      <c r="B24" s="804"/>
      <c r="C24" s="485">
        <v>160</v>
      </c>
      <c r="D24" s="519">
        <v>38378</v>
      </c>
      <c r="E24" s="330">
        <f>ROUND(D24*(1+'Wildberries (РРЦ)'!$D$2),0)</f>
        <v>38378</v>
      </c>
      <c r="F24" s="383">
        <f t="shared" ref="F24:F29" si="14">F23</f>
        <v>0.34515000000000001</v>
      </c>
      <c r="G24" s="177">
        <f t="shared" si="10"/>
        <v>25131.833299999998</v>
      </c>
      <c r="H24" s="689">
        <v>20471</v>
      </c>
      <c r="I24" s="584">
        <v>0.22</v>
      </c>
      <c r="J24" s="946">
        <v>17963.302500000002</v>
      </c>
      <c r="K24" s="519">
        <v>42525</v>
      </c>
      <c r="L24" s="330">
        <f>ROUND(K24*(1+'Wildberries (РРЦ)'!$D$2),0)</f>
        <v>42525</v>
      </c>
      <c r="M24" s="383">
        <f t="shared" ref="M24:M29" si="15">M23</f>
        <v>0.35460999999999998</v>
      </c>
      <c r="N24" s="177">
        <f t="shared" si="1"/>
        <v>27445.209750000002</v>
      </c>
      <c r="O24" s="689">
        <v>22680</v>
      </c>
      <c r="P24" s="584">
        <v>0.22</v>
      </c>
      <c r="Q24" s="955">
        <v>19901.7</v>
      </c>
      <c r="R24" s="385">
        <v>51288</v>
      </c>
      <c r="S24" s="386">
        <f>ROUND(R24*(1+'Wildberries (РРЦ)'!$D$2),0)</f>
        <v>51288</v>
      </c>
      <c r="T24" s="387">
        <v>0.316</v>
      </c>
      <c r="U24" s="388">
        <f t="shared" si="13"/>
        <v>35080.991999999998</v>
      </c>
      <c r="V24" s="389">
        <v>27354</v>
      </c>
      <c r="W24" s="390">
        <f>V24/(IF(AND('Категория(опт)'!$B$6="с НДС"),1,IF(AND('Категория(опт)'!$B$6="без НДС"),1.2,"")))</f>
        <v>27354</v>
      </c>
      <c r="X24" s="371">
        <f>V24*0.855/(IF(AND('Категория(опт)'!$B$6="с НДС"),1,IF(AND('Категория(опт)'!$B$6="без НДС"),1.2,"")))</f>
        <v>23387.67</v>
      </c>
      <c r="Y24" s="391">
        <f t="shared" si="11"/>
        <v>11693.322</v>
      </c>
      <c r="Z24" s="392">
        <f t="shared" si="12"/>
        <v>0.49997806536521172</v>
      </c>
    </row>
    <row r="25" spans="1:26" ht="17.25" customHeight="1" thickBot="1">
      <c r="A25" s="808"/>
      <c r="B25" s="805"/>
      <c r="C25" s="486">
        <v>180</v>
      </c>
      <c r="D25" s="523">
        <v>39126</v>
      </c>
      <c r="E25" s="426">
        <f>ROUND(D25*(1+'Wildberries (РРЦ)'!$D$2),0)</f>
        <v>39126</v>
      </c>
      <c r="F25" s="393">
        <f t="shared" si="14"/>
        <v>0.34515000000000001</v>
      </c>
      <c r="G25" s="102">
        <f t="shared" si="10"/>
        <v>25621.661099999998</v>
      </c>
      <c r="H25" s="690">
        <v>20868</v>
      </c>
      <c r="I25" s="585">
        <v>0.22</v>
      </c>
      <c r="J25" s="947">
        <v>18311.670000000002</v>
      </c>
      <c r="K25" s="523">
        <v>43444</v>
      </c>
      <c r="L25" s="426">
        <f>ROUND(K25*(1+'Wildberries (РРЦ)'!$D$2),0)</f>
        <v>43444</v>
      </c>
      <c r="M25" s="393">
        <f t="shared" si="15"/>
        <v>0.35460999999999998</v>
      </c>
      <c r="N25" s="102">
        <f t="shared" si="1"/>
        <v>28038.32316</v>
      </c>
      <c r="O25" s="690">
        <v>23171</v>
      </c>
      <c r="P25" s="585">
        <v>0.22</v>
      </c>
      <c r="Q25" s="956">
        <v>20332.552500000002</v>
      </c>
      <c r="R25" s="396">
        <v>53775</v>
      </c>
      <c r="S25" s="397">
        <f>ROUND(R25*(1+'Wildberries (РРЦ)'!$D$2),0)</f>
        <v>53775</v>
      </c>
      <c r="T25" s="398">
        <v>0.316</v>
      </c>
      <c r="U25" s="399">
        <f t="shared" si="13"/>
        <v>36782.1</v>
      </c>
      <c r="V25" s="400">
        <v>28681</v>
      </c>
      <c r="W25" s="401">
        <f>V25/(IF(AND('Категория(опт)'!$B$6="с НДС"),1,IF(AND('Категория(опт)'!$B$6="без НДС"),1.2,"")))</f>
        <v>28681</v>
      </c>
      <c r="X25" s="402">
        <f>V25*0.855/(IF(AND('Категория(опт)'!$B$6="с НДС"),1,IF(AND('Категория(опт)'!$B$6="без НДС"),1.2,"")))</f>
        <v>24522.255000000001</v>
      </c>
      <c r="Y25" s="403">
        <f t="shared" si="11"/>
        <v>12259.844999999998</v>
      </c>
      <c r="Z25" s="404">
        <f t="shared" si="12"/>
        <v>0.49994770056832039</v>
      </c>
    </row>
    <row r="26" spans="1:26" ht="17.25" customHeight="1">
      <c r="A26" s="806" t="s">
        <v>180</v>
      </c>
      <c r="B26" s="803" t="s">
        <v>47</v>
      </c>
      <c r="C26" s="483">
        <v>90</v>
      </c>
      <c r="D26" s="682">
        <v>51411</v>
      </c>
      <c r="E26" s="329">
        <f>ROUND(D26*(1+'Wildberries (РРЦ)'!$D$2),0)</f>
        <v>51411</v>
      </c>
      <c r="F26" s="351">
        <f t="shared" si="14"/>
        <v>0.34515000000000001</v>
      </c>
      <c r="G26" s="183">
        <f t="shared" si="10"/>
        <v>33666.493349999997</v>
      </c>
      <c r="H26" s="685">
        <v>27416</v>
      </c>
      <c r="I26" s="580">
        <v>0.22</v>
      </c>
      <c r="J26" s="948">
        <v>24057.54</v>
      </c>
      <c r="K26" s="682">
        <v>54771</v>
      </c>
      <c r="L26" s="329">
        <f>ROUND(K26*(1+'Wildberries (РРЦ)'!$D$2),0)</f>
        <v>54771</v>
      </c>
      <c r="M26" s="351">
        <f t="shared" si="15"/>
        <v>0.35460999999999998</v>
      </c>
      <c r="N26" s="183">
        <f t="shared" si="1"/>
        <v>35348.65569</v>
      </c>
      <c r="O26" s="685">
        <v>29213</v>
      </c>
      <c r="P26" s="580">
        <v>0.22</v>
      </c>
      <c r="Q26" s="951">
        <v>25634.407500000001</v>
      </c>
      <c r="R26" s="365">
        <v>64338</v>
      </c>
      <c r="S26" s="366">
        <f>ROUND(R26*(1+'Wildberries (РРЦ)'!$D$2),0)</f>
        <v>64338</v>
      </c>
      <c r="T26" s="367">
        <v>0.316</v>
      </c>
      <c r="U26" s="368">
        <f t="shared" si="13"/>
        <v>44007.191999999995</v>
      </c>
      <c r="V26" s="369">
        <v>34318</v>
      </c>
      <c r="W26" s="370">
        <f>V26/(IF(AND('Категория(опт)'!$B$6="с НДС"),1,IF(AND('Категория(опт)'!$B$6="без НДС"),1.2,"")))</f>
        <v>34318</v>
      </c>
      <c r="X26" s="405">
        <f>V26*0.855/(IF(AND('Категория(опт)'!$B$6="с НДС"),1,IF(AND('Категория(опт)'!$B$6="без НДС"),1.2,"")))</f>
        <v>29341.89</v>
      </c>
      <c r="Y26" s="372">
        <f t="shared" si="11"/>
        <v>14665.301999999996</v>
      </c>
      <c r="Z26" s="373">
        <f t="shared" si="12"/>
        <v>0.49980768110029711</v>
      </c>
    </row>
    <row r="27" spans="1:26" ht="17.25" customHeight="1">
      <c r="A27" s="807"/>
      <c r="B27" s="804"/>
      <c r="C27" s="484">
        <v>140</v>
      </c>
      <c r="D27" s="683">
        <v>58538</v>
      </c>
      <c r="E27" s="431">
        <f>ROUND(D27*(1+'Wildberries (РРЦ)'!$D$2),0)</f>
        <v>58538</v>
      </c>
      <c r="F27" s="357">
        <f t="shared" si="14"/>
        <v>0.34515000000000001</v>
      </c>
      <c r="G27" s="99">
        <f t="shared" si="10"/>
        <v>38333.609299999996</v>
      </c>
      <c r="H27" s="686">
        <v>31217</v>
      </c>
      <c r="I27" s="581">
        <v>0.22</v>
      </c>
      <c r="J27" s="945">
        <v>27392.917500000003</v>
      </c>
      <c r="K27" s="683">
        <v>62489</v>
      </c>
      <c r="L27" s="431">
        <f>ROUND(K27*(1+'Wildberries (РРЦ)'!$D$2),0)</f>
        <v>62489</v>
      </c>
      <c r="M27" s="357">
        <f t="shared" si="15"/>
        <v>0.35460999999999998</v>
      </c>
      <c r="N27" s="99">
        <f t="shared" si="1"/>
        <v>40329.775710000002</v>
      </c>
      <c r="O27" s="686">
        <v>33328</v>
      </c>
      <c r="P27" s="581">
        <v>0.22</v>
      </c>
      <c r="Q27" s="952">
        <v>29245.32</v>
      </c>
      <c r="R27" s="374">
        <v>69950</v>
      </c>
      <c r="S27" s="375">
        <f>ROUND(R27*(1+'Wildberries (РРЦ)'!$D$2),0)</f>
        <v>69950</v>
      </c>
      <c r="T27" s="376">
        <v>0.316</v>
      </c>
      <c r="U27" s="377">
        <f t="shared" si="13"/>
        <v>47845.799999999996</v>
      </c>
      <c r="V27" s="378">
        <v>37304</v>
      </c>
      <c r="W27" s="379">
        <f>V27/(IF(AND('Категория(опт)'!$B$6="с НДС"),1,IF(AND('Категория(опт)'!$B$6="без НДС"),1.2,"")))</f>
        <v>37304</v>
      </c>
      <c r="X27" s="380">
        <f>V27*0.855/(IF(AND('Категория(опт)'!$B$6="с НДС"),1,IF(AND('Категория(опт)'!$B$6="без НДС"),1.2,"")))</f>
        <v>31894.92</v>
      </c>
      <c r="Y27" s="381">
        <f t="shared" si="11"/>
        <v>15950.879999999997</v>
      </c>
      <c r="Z27" s="382">
        <f t="shared" si="12"/>
        <v>0.50010722710701261</v>
      </c>
    </row>
    <row r="28" spans="1:26" ht="17.25" customHeight="1">
      <c r="A28" s="807"/>
      <c r="B28" s="804"/>
      <c r="C28" s="485">
        <v>160</v>
      </c>
      <c r="D28" s="519">
        <v>60914</v>
      </c>
      <c r="E28" s="330">
        <f>ROUND(D28*(1+'Wildberries (РРЦ)'!$D$2),0)</f>
        <v>60914</v>
      </c>
      <c r="F28" s="383">
        <f t="shared" si="14"/>
        <v>0.34515000000000001</v>
      </c>
      <c r="G28" s="177">
        <f t="shared" si="10"/>
        <v>39889.532899999998</v>
      </c>
      <c r="H28" s="689">
        <v>32488</v>
      </c>
      <c r="I28" s="584">
        <v>0.22</v>
      </c>
      <c r="J28" s="946">
        <v>28508.22</v>
      </c>
      <c r="K28" s="519">
        <v>65061</v>
      </c>
      <c r="L28" s="330">
        <f>ROUND(K28*(1+'Wildberries (РРЦ)'!$D$2),0)</f>
        <v>65061</v>
      </c>
      <c r="M28" s="383">
        <f t="shared" si="15"/>
        <v>0.35460999999999998</v>
      </c>
      <c r="N28" s="177">
        <f t="shared" si="1"/>
        <v>41989.718789999999</v>
      </c>
      <c r="O28" s="689">
        <v>34698</v>
      </c>
      <c r="P28" s="584">
        <v>0.22</v>
      </c>
      <c r="Q28" s="955">
        <v>30447.495000000003</v>
      </c>
      <c r="R28" s="385">
        <v>71813</v>
      </c>
      <c r="S28" s="386">
        <f>ROUND(R28*(1+'Wildberries (РРЦ)'!$D$2),0)</f>
        <v>71813</v>
      </c>
      <c r="T28" s="387">
        <v>0.316</v>
      </c>
      <c r="U28" s="388">
        <f t="shared" si="13"/>
        <v>49120.091999999997</v>
      </c>
      <c r="V28" s="389">
        <v>38298</v>
      </c>
      <c r="W28" s="390">
        <f>V28/(IF(AND('Категория(опт)'!$B$6="с НДС"),1,IF(AND('Категория(опт)'!$B$6="без НДС"),1.2,"")))</f>
        <v>38298</v>
      </c>
      <c r="X28" s="371">
        <f>V28*0.855/(IF(AND('Категория(опт)'!$B$6="с НДС"),1,IF(AND('Категория(опт)'!$B$6="без НДС"),1.2,"")))</f>
        <v>32744.79</v>
      </c>
      <c r="Y28" s="391">
        <f t="shared" si="11"/>
        <v>16375.301999999996</v>
      </c>
      <c r="Z28" s="392">
        <f t="shared" si="12"/>
        <v>0.50008877748185265</v>
      </c>
    </row>
    <row r="29" spans="1:26" ht="17.25" customHeight="1" thickBot="1">
      <c r="A29" s="808"/>
      <c r="B29" s="805"/>
      <c r="C29" s="486">
        <v>180</v>
      </c>
      <c r="D29" s="523">
        <v>62239</v>
      </c>
      <c r="E29" s="426">
        <f>ROUND(D29*(1+'Wildberries (РРЦ)'!$D$2),0)</f>
        <v>62239</v>
      </c>
      <c r="F29" s="393">
        <f t="shared" si="14"/>
        <v>0.34515000000000001</v>
      </c>
      <c r="G29" s="102">
        <f t="shared" si="10"/>
        <v>40757.209149999995</v>
      </c>
      <c r="H29" s="690">
        <v>33193</v>
      </c>
      <c r="I29" s="585">
        <v>0.22</v>
      </c>
      <c r="J29" s="947">
        <v>29126.857500000002</v>
      </c>
      <c r="K29" s="523">
        <v>66557</v>
      </c>
      <c r="L29" s="426">
        <f>ROUND(K29*(1+'Wildberries (РРЦ)'!$D$2),0)</f>
        <v>66557</v>
      </c>
      <c r="M29" s="393">
        <f t="shared" si="15"/>
        <v>0.35460999999999998</v>
      </c>
      <c r="N29" s="102">
        <f t="shared" si="1"/>
        <v>42955.222229999999</v>
      </c>
      <c r="O29" s="690">
        <v>35496</v>
      </c>
      <c r="P29" s="585">
        <v>0.22</v>
      </c>
      <c r="Q29" s="956">
        <v>31147.74</v>
      </c>
      <c r="R29" s="396">
        <v>76163</v>
      </c>
      <c r="S29" s="397">
        <f>ROUND(R29*(1+'Wildberries (РРЦ)'!$D$2),0)</f>
        <v>76163</v>
      </c>
      <c r="T29" s="408">
        <v>0.316</v>
      </c>
      <c r="U29" s="399">
        <f t="shared" si="13"/>
        <v>52095.491999999998</v>
      </c>
      <c r="V29" s="400">
        <v>40620</v>
      </c>
      <c r="W29" s="401">
        <f>V29/(IF(AND('Категория(опт)'!$B$6="с НДС"),1,IF(AND('Категория(опт)'!$B$6="без НДС"),1.2,"")))</f>
        <v>40620</v>
      </c>
      <c r="X29" s="402">
        <f>V29*0.855/(IF(AND('Категория(опт)'!$B$6="с НДС"),1,IF(AND('Категория(опт)'!$B$6="без НДС"),1.2,"")))</f>
        <v>34730.1</v>
      </c>
      <c r="Y29" s="403">
        <f t="shared" si="11"/>
        <v>17365.392</v>
      </c>
      <c r="Z29" s="404">
        <f t="shared" si="12"/>
        <v>0.50000984736582965</v>
      </c>
    </row>
    <row r="30" spans="1:26" ht="17.25" customHeight="1">
      <c r="A30" s="807" t="s">
        <v>48</v>
      </c>
      <c r="B30" s="804" t="s">
        <v>47</v>
      </c>
      <c r="C30" s="484">
        <v>90</v>
      </c>
      <c r="D30" s="364"/>
      <c r="E30" s="431">
        <f>'Основание с ламелями'!D7</f>
        <v>7802</v>
      </c>
      <c r="F30" s="357">
        <v>0</v>
      </c>
      <c r="G30" s="358">
        <f t="shared" ref="G30" si="16">E30*(1-F30)</f>
        <v>7802</v>
      </c>
      <c r="H30" s="412"/>
      <c r="I30" s="412"/>
      <c r="J30" s="944">
        <v>3841.2562500000004</v>
      </c>
      <c r="K30" s="526"/>
      <c r="L30" s="150"/>
      <c r="M30" s="416"/>
      <c r="N30" s="411"/>
      <c r="O30" s="535"/>
      <c r="P30" s="535"/>
      <c r="Q30" s="535"/>
      <c r="R30" s="417"/>
      <c r="S30" s="436"/>
      <c r="T30" s="527"/>
      <c r="U30" s="528"/>
      <c r="V30" s="529"/>
      <c r="W30" s="530"/>
      <c r="X30" s="531"/>
      <c r="Y30" s="532"/>
      <c r="Z30" s="533"/>
    </row>
    <row r="31" spans="1:26" ht="17.25" customHeight="1">
      <c r="A31" s="807"/>
      <c r="B31" s="804"/>
      <c r="C31" s="484">
        <v>140</v>
      </c>
      <c r="D31" s="518"/>
      <c r="E31" s="431">
        <f>'Основание с ламелями'!D9</f>
        <v>9293</v>
      </c>
      <c r="F31" s="357">
        <v>0</v>
      </c>
      <c r="G31" s="358">
        <f t="shared" ref="G31:G37" si="17">E31*(1-F31)</f>
        <v>9293</v>
      </c>
      <c r="H31" s="412"/>
      <c r="I31" s="412"/>
      <c r="J31" s="941">
        <v>4404.1050000000005</v>
      </c>
      <c r="K31" s="409"/>
      <c r="L31" s="414"/>
      <c r="M31" s="410"/>
      <c r="N31" s="411"/>
      <c r="O31" s="411"/>
      <c r="P31" s="411"/>
      <c r="Q31" s="411"/>
      <c r="R31" s="413"/>
      <c r="S31" s="414"/>
      <c r="T31" s="410"/>
      <c r="U31" s="414"/>
      <c r="V31" s="414"/>
      <c r="W31" s="414"/>
      <c r="X31" s="414"/>
      <c r="Y31" s="415"/>
      <c r="Z31" s="416"/>
    </row>
    <row r="32" spans="1:26" ht="17.25" customHeight="1">
      <c r="A32" s="807"/>
      <c r="B32" s="804"/>
      <c r="C32" s="485">
        <v>160</v>
      </c>
      <c r="D32" s="519"/>
      <c r="E32" s="330">
        <f>'Основание с ламелями'!D10</f>
        <v>9534</v>
      </c>
      <c r="F32" s="383">
        <v>0</v>
      </c>
      <c r="G32" s="328">
        <f t="shared" si="17"/>
        <v>9534</v>
      </c>
      <c r="H32" s="574"/>
      <c r="I32" s="574"/>
      <c r="J32" s="942">
        <v>4591.1475</v>
      </c>
      <c r="K32" s="412"/>
      <c r="L32" s="411"/>
      <c r="M32" s="416"/>
      <c r="N32" s="414"/>
      <c r="O32" s="414"/>
      <c r="P32" s="414"/>
      <c r="Q32" s="414"/>
      <c r="R32" s="417"/>
      <c r="S32" s="411"/>
      <c r="T32" s="416"/>
      <c r="U32" s="414"/>
      <c r="V32" s="414"/>
      <c r="W32" s="411"/>
      <c r="X32" s="411"/>
      <c r="Y32" s="415"/>
      <c r="Z32" s="416"/>
    </row>
    <row r="33" spans="1:30" ht="17.25" customHeight="1" thickBot="1">
      <c r="A33" s="807"/>
      <c r="B33" s="804"/>
      <c r="C33" s="487">
        <v>180</v>
      </c>
      <c r="D33" s="520"/>
      <c r="E33" s="432">
        <f>'Основание с ламелями'!D11</f>
        <v>11519</v>
      </c>
      <c r="F33" s="406">
        <v>0</v>
      </c>
      <c r="G33" s="407">
        <f t="shared" si="17"/>
        <v>11519</v>
      </c>
      <c r="H33" s="412"/>
      <c r="I33" s="412"/>
      <c r="J33" s="943">
        <v>5614.7174999999997</v>
      </c>
      <c r="K33" s="412"/>
      <c r="L33" s="411"/>
      <c r="M33" s="416"/>
      <c r="N33" s="411"/>
      <c r="O33" s="411"/>
      <c r="P33" s="411"/>
      <c r="Q33" s="411"/>
      <c r="R33" s="417"/>
      <c r="S33" s="411"/>
      <c r="T33" s="416"/>
      <c r="U33" s="414"/>
      <c r="V33" s="414"/>
      <c r="W33" s="411"/>
      <c r="X33" s="411"/>
      <c r="Y33" s="415"/>
      <c r="Z33" s="416"/>
    </row>
    <row r="34" spans="1:30" ht="17.25" customHeight="1">
      <c r="A34" s="800" t="s">
        <v>145</v>
      </c>
      <c r="B34" s="803" t="s">
        <v>47</v>
      </c>
      <c r="C34" s="483">
        <v>90</v>
      </c>
      <c r="D34" s="521">
        <v>5418</v>
      </c>
      <c r="E34" s="433">
        <f>ROUND(D34*(1+'Wildberries (РРЦ)'!$D$2),0)</f>
        <v>5418</v>
      </c>
      <c r="F34" s="418">
        <v>0.15</v>
      </c>
      <c r="G34" s="419">
        <f t="shared" si="17"/>
        <v>4605.3</v>
      </c>
      <c r="H34" s="575">
        <f>ОР_опт!C14*(1-ОР_опт!$E$12)*(1-ОР_опт!D14)</f>
        <v>3240.03</v>
      </c>
      <c r="I34" s="576"/>
      <c r="J34" s="950">
        <v>3645.0337500000001</v>
      </c>
      <c r="K34" s="412"/>
      <c r="L34" s="411"/>
      <c r="M34" s="416"/>
      <c r="N34" s="411"/>
      <c r="O34" s="411"/>
      <c r="P34" s="411"/>
      <c r="Q34" s="411"/>
      <c r="R34" s="417"/>
      <c r="S34" s="411"/>
      <c r="T34" s="416"/>
      <c r="U34" s="414"/>
      <c r="V34" s="414"/>
      <c r="W34" s="411"/>
      <c r="X34" s="411"/>
      <c r="Y34" s="415"/>
      <c r="Z34" s="416"/>
    </row>
    <row r="35" spans="1:30" ht="17.25" customHeight="1">
      <c r="A35" s="801"/>
      <c r="B35" s="804"/>
      <c r="C35" s="534">
        <v>140</v>
      </c>
      <c r="D35" s="520">
        <v>8505</v>
      </c>
      <c r="E35" s="432">
        <f>ROUND(D35*(1+'Wildberries (РРЦ)'!$D$2),0)</f>
        <v>8505</v>
      </c>
      <c r="F35" s="406">
        <v>0.15</v>
      </c>
      <c r="G35" s="407">
        <f t="shared" si="17"/>
        <v>7229.25</v>
      </c>
      <c r="H35" s="577">
        <f>ОР_опт!C15*(1-ОР_опт!$E$12)*(1-ОР_опт!D15)</f>
        <v>5235.66</v>
      </c>
      <c r="I35" s="412"/>
      <c r="J35" s="941">
        <v>5890.1175000000003</v>
      </c>
      <c r="K35" s="412"/>
      <c r="L35" s="411"/>
      <c r="M35" s="416"/>
      <c r="N35" s="411"/>
      <c r="O35" s="411"/>
      <c r="P35" s="411"/>
      <c r="Q35" s="411"/>
      <c r="R35" s="417"/>
      <c r="S35" s="411"/>
      <c r="T35" s="416"/>
      <c r="U35" s="414"/>
      <c r="V35" s="414"/>
      <c r="W35" s="411"/>
      <c r="X35" s="411"/>
      <c r="Y35" s="415"/>
      <c r="Z35" s="416"/>
    </row>
    <row r="36" spans="1:30" ht="17.25" customHeight="1">
      <c r="A36" s="801"/>
      <c r="B36" s="804"/>
      <c r="C36" s="485">
        <v>160</v>
      </c>
      <c r="D36" s="522">
        <v>9051</v>
      </c>
      <c r="E36" s="434">
        <f>ROUND(D36*(1+'Wildberries (РРЦ)'!$D$2),0)</f>
        <v>9051</v>
      </c>
      <c r="F36" s="420">
        <v>0.15</v>
      </c>
      <c r="G36" s="421">
        <f t="shared" si="17"/>
        <v>7693.3499999999995</v>
      </c>
      <c r="H36" s="578">
        <f>ОР_опт!C16*(1-ОР_опт!$E$12)*(1-ОР_опт!D16)</f>
        <v>5533.5</v>
      </c>
      <c r="I36" s="574"/>
      <c r="J36" s="942">
        <v>6225.1875</v>
      </c>
      <c r="K36" s="412"/>
      <c r="L36" s="411"/>
      <c r="M36" s="416"/>
      <c r="N36" s="411"/>
      <c r="O36" s="411"/>
      <c r="P36" s="411"/>
      <c r="Q36" s="411"/>
      <c r="R36" s="417"/>
      <c r="S36" s="411"/>
      <c r="T36" s="416"/>
      <c r="U36" s="414"/>
      <c r="V36" s="414"/>
      <c r="W36" s="411"/>
      <c r="X36" s="411"/>
      <c r="Y36" s="415"/>
      <c r="Z36" s="416"/>
    </row>
    <row r="37" spans="1:30" ht="17.25" customHeight="1" thickBot="1">
      <c r="A37" s="802"/>
      <c r="B37" s="805"/>
      <c r="C37" s="486">
        <v>180</v>
      </c>
      <c r="D37" s="523">
        <v>9607.5</v>
      </c>
      <c r="E37" s="426">
        <f>ROUND(D37*(1+'Wildberries (РРЦ)'!$D$2),0)</f>
        <v>9608</v>
      </c>
      <c r="F37" s="393">
        <v>0.15</v>
      </c>
      <c r="G37" s="394">
        <f t="shared" si="17"/>
        <v>8166.8</v>
      </c>
      <c r="H37" s="468">
        <f>ОР_опт!C17*(1-ОР_опт!$E$12)*(1-ОР_опт!D17)</f>
        <v>5929.26</v>
      </c>
      <c r="I37" s="579"/>
      <c r="J37" s="943">
        <v>6670.4175000000005</v>
      </c>
      <c r="K37" s="412"/>
      <c r="L37" s="411"/>
      <c r="M37" s="416"/>
      <c r="N37" s="411"/>
      <c r="O37" s="411"/>
      <c r="P37" s="411"/>
      <c r="Q37" s="411"/>
      <c r="R37" s="417"/>
      <c r="S37" s="411"/>
      <c r="T37" s="416"/>
      <c r="U37" s="414"/>
      <c r="V37" s="414"/>
      <c r="W37" s="411"/>
      <c r="X37" s="411"/>
      <c r="Y37" s="415"/>
      <c r="Z37" s="416"/>
    </row>
    <row r="38" spans="1:30">
      <c r="A38" s="422"/>
      <c r="B38" s="46"/>
      <c r="C38" s="62"/>
      <c r="F38" s="62"/>
      <c r="G38" s="62"/>
      <c r="J38" s="62"/>
      <c r="L38" s="62"/>
      <c r="M38" s="67"/>
      <c r="N38" s="62"/>
      <c r="O38" s="62"/>
      <c r="P38" s="62"/>
      <c r="Q38" s="62"/>
      <c r="S38" s="62"/>
      <c r="T38" s="62"/>
      <c r="U38" s="62"/>
      <c r="V38" s="62"/>
      <c r="W38" s="62"/>
      <c r="X38" s="62"/>
      <c r="Y38" s="46"/>
      <c r="Z38" s="46"/>
      <c r="AD38" s="49"/>
    </row>
    <row r="39" spans="1:30" s="199" customFormat="1">
      <c r="A39" s="153"/>
      <c r="B39" s="424"/>
      <c r="C39" s="425"/>
      <c r="D39" s="411"/>
      <c r="E39" s="411"/>
      <c r="F39" s="416"/>
      <c r="G39" s="411"/>
      <c r="H39" s="488"/>
      <c r="I39" s="488"/>
      <c r="J39" s="488"/>
      <c r="K39" s="62"/>
      <c r="L39" s="62"/>
      <c r="M39" s="67"/>
      <c r="N39" s="62"/>
      <c r="O39" s="62"/>
      <c r="P39" s="62"/>
      <c r="Q39" s="62"/>
      <c r="R39" s="216"/>
      <c r="S39" s="216"/>
      <c r="T39" s="216"/>
      <c r="U39" s="216"/>
      <c r="V39" s="216"/>
      <c r="W39" s="216"/>
      <c r="X39" s="216"/>
      <c r="AC39" s="202"/>
    </row>
    <row r="40" spans="1:30">
      <c r="A40" s="810" t="str">
        <f>Контакты!$B$10</f>
        <v>почта для приёма заказов</v>
      </c>
      <c r="B40" s="810"/>
      <c r="C40" s="810"/>
      <c r="D40" s="93"/>
      <c r="E40" s="93"/>
      <c r="F40" s="93"/>
      <c r="G40" s="811" t="str">
        <f>Контакты!$C$10</f>
        <v>хххх@ххх.ru</v>
      </c>
      <c r="H40" s="811"/>
      <c r="I40" s="811"/>
      <c r="J40" s="811"/>
      <c r="K40" s="93"/>
      <c r="L40" s="93"/>
      <c r="M40" s="93"/>
      <c r="N40" s="809"/>
      <c r="O40" s="809"/>
      <c r="P40" s="809"/>
      <c r="Q40" s="809"/>
      <c r="R40" s="145"/>
      <c r="S40" s="67"/>
      <c r="T40" s="67"/>
      <c r="U40" s="67"/>
      <c r="V40" s="67"/>
      <c r="W40" s="62"/>
      <c r="X40" s="62"/>
      <c r="Y40" s="46"/>
      <c r="Z40" s="46"/>
      <c r="AC40" s="49"/>
    </row>
    <row r="41" spans="1:30">
      <c r="A41" s="810" t="str">
        <f>Контакты!B12</f>
        <v>номер телефона службы сервиса</v>
      </c>
      <c r="B41" s="810"/>
      <c r="C41" s="810"/>
      <c r="D41" s="93"/>
      <c r="E41" s="93"/>
      <c r="F41" s="93"/>
      <c r="G41" s="812">
        <f>Контакты!$C$12</f>
        <v>8800</v>
      </c>
      <c r="H41" s="812"/>
      <c r="I41" s="812"/>
      <c r="J41" s="812"/>
      <c r="K41" s="93"/>
      <c r="L41" s="93"/>
      <c r="M41" s="93"/>
      <c r="N41" s="809"/>
      <c r="O41" s="809"/>
      <c r="P41" s="809"/>
      <c r="Q41" s="809"/>
      <c r="R41" s="145"/>
      <c r="S41" s="67"/>
      <c r="T41" s="67"/>
      <c r="U41" s="67"/>
      <c r="V41" s="67"/>
      <c r="W41" s="62"/>
      <c r="X41" s="62"/>
      <c r="Y41" s="46"/>
      <c r="Z41" s="46"/>
    </row>
    <row r="42" spans="1:30">
      <c r="A42" s="50"/>
      <c r="B42" s="50"/>
      <c r="C42" s="67"/>
      <c r="D42" s="152"/>
      <c r="E42" s="222"/>
      <c r="F42" s="67"/>
      <c r="G42" s="94"/>
      <c r="H42" s="164"/>
      <c r="I42" s="164"/>
      <c r="J42" s="164"/>
      <c r="K42" s="152"/>
      <c r="L42" s="222"/>
      <c r="M42" s="67"/>
      <c r="N42" s="94"/>
      <c r="O42" s="164"/>
      <c r="P42" s="164"/>
      <c r="Q42" s="164"/>
      <c r="R42" s="145"/>
      <c r="S42" s="67"/>
      <c r="T42" s="67"/>
      <c r="U42" s="67"/>
      <c r="V42" s="67"/>
      <c r="W42" s="62"/>
      <c r="X42" s="62"/>
      <c r="Y42" s="46"/>
      <c r="Z42" s="46"/>
      <c r="AA42" s="49"/>
    </row>
  </sheetData>
  <mergeCells count="28">
    <mergeCell ref="B5:C5"/>
    <mergeCell ref="A6:A9"/>
    <mergeCell ref="B6:B9"/>
    <mergeCell ref="A10:A13"/>
    <mergeCell ref="B10:B13"/>
    <mergeCell ref="B18:B21"/>
    <mergeCell ref="A30:A33"/>
    <mergeCell ref="B30:B33"/>
    <mergeCell ref="A14:A17"/>
    <mergeCell ref="B14:B17"/>
    <mergeCell ref="A18:A21"/>
    <mergeCell ref="A22:A25"/>
    <mergeCell ref="B22:B25"/>
    <mergeCell ref="S4:Z4"/>
    <mergeCell ref="A3:Q3"/>
    <mergeCell ref="E4:J4"/>
    <mergeCell ref="L4:Q4"/>
    <mergeCell ref="X3:Z3"/>
    <mergeCell ref="A34:A37"/>
    <mergeCell ref="B34:B37"/>
    <mergeCell ref="A26:A29"/>
    <mergeCell ref="B26:B29"/>
    <mergeCell ref="N41:Q41"/>
    <mergeCell ref="A40:C40"/>
    <mergeCell ref="G40:J40"/>
    <mergeCell ref="A41:C41"/>
    <mergeCell ref="G41:J41"/>
    <mergeCell ref="N40:Q40"/>
  </mergeCells>
  <hyperlinks>
    <hyperlink ref="U1" location="Содержание!A1" display="К СОДЕРЖАНИЮ &gt;&gt;&gt;"/>
    <hyperlink ref="Z1" location="Содержание!A1" display="К СОДЕРЖАНИЮ &gt;&gt;&gt;"/>
    <hyperlink ref="Z2" location="ТРТ_кровати!A1" display="К ТРТ&gt;&gt;&gt;"/>
    <hyperlink ref="X3:Z3" location="Содержание!A1" display="К СОДЕРЖАНИЮ &gt;&gt;&gt;"/>
    <hyperlink ref="Q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36" fitToHeight="2" orientation="landscape" r:id="rId1"/>
  <rowBreaks count="1" manualBreakCount="1">
    <brk id="41" max="3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61">
    <tabColor theme="1" tint="0.499984740745262"/>
    <pageSetUpPr fitToPage="1"/>
  </sheetPr>
  <dimension ref="A1:O11"/>
  <sheetViews>
    <sheetView view="pageBreakPreview" zoomScale="70" zoomScaleSheetLayoutView="70" workbookViewId="0">
      <selection activeCell="M1" sqref="M1:O1"/>
    </sheetView>
  </sheetViews>
  <sheetFormatPr defaultColWidth="8.85546875" defaultRowHeight="15.75"/>
  <cols>
    <col min="1" max="1" width="5" style="11" customWidth="1"/>
    <col min="2" max="2" width="22.140625" style="11" customWidth="1"/>
    <col min="3" max="3" width="11" style="11" customWidth="1"/>
    <col min="4" max="12" width="9.5703125" style="11" customWidth="1"/>
    <col min="13" max="16384" width="8.85546875" style="11"/>
  </cols>
  <sheetData>
    <row r="1" spans="1:15">
      <c r="A1" s="546" t="str">
        <f>Bambino!A1</f>
        <v>с 10.01 по 14.01.2025 г. включительно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823" t="s">
        <v>28</v>
      </c>
      <c r="N1" s="823"/>
      <c r="O1" s="823"/>
    </row>
    <row r="2" spans="1:15">
      <c r="A2" s="44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824" t="s">
        <v>58</v>
      </c>
      <c r="N2" s="824"/>
      <c r="O2" s="824"/>
    </row>
    <row r="3" spans="1:15" ht="61.9" customHeight="1">
      <c r="A3" s="477" t="s">
        <v>57</v>
      </c>
      <c r="B3" s="478" t="s">
        <v>100</v>
      </c>
      <c r="C3" s="479" t="s">
        <v>175</v>
      </c>
      <c r="D3" s="479" t="s">
        <v>167</v>
      </c>
      <c r="E3" s="479" t="s">
        <v>179</v>
      </c>
      <c r="F3" s="479" t="s">
        <v>142</v>
      </c>
      <c r="G3" s="479" t="s">
        <v>168</v>
      </c>
      <c r="H3" s="536"/>
      <c r="I3" s="536"/>
      <c r="J3" s="536"/>
      <c r="K3" s="441"/>
      <c r="L3" s="442"/>
      <c r="M3" s="443"/>
      <c r="N3" s="443"/>
      <c r="O3" s="443"/>
    </row>
    <row r="4" spans="1:15" s="199" customFormat="1">
      <c r="A4" s="437">
        <v>1</v>
      </c>
      <c r="B4" s="444" t="s">
        <v>125</v>
      </c>
      <c r="C4" s="438" t="s">
        <v>59</v>
      </c>
      <c r="D4" s="104" t="s">
        <v>59</v>
      </c>
      <c r="E4" s="104" t="s">
        <v>59</v>
      </c>
      <c r="F4" s="104" t="s">
        <v>59</v>
      </c>
      <c r="G4" s="104" t="s">
        <v>59</v>
      </c>
      <c r="H4" s="544"/>
      <c r="I4" s="544"/>
      <c r="J4" s="544"/>
      <c r="K4" s="441"/>
      <c r="L4" s="442"/>
      <c r="M4" s="443"/>
      <c r="N4" s="443"/>
      <c r="O4" s="443"/>
    </row>
    <row r="5" spans="1:15" s="199" customFormat="1">
      <c r="A5" s="437">
        <v>2</v>
      </c>
      <c r="B5" s="444" t="s">
        <v>126</v>
      </c>
      <c r="C5" s="438" t="s">
        <v>59</v>
      </c>
      <c r="D5" s="104" t="s">
        <v>59</v>
      </c>
      <c r="E5" s="104" t="s">
        <v>59</v>
      </c>
      <c r="F5" s="104" t="s">
        <v>59</v>
      </c>
      <c r="G5" s="104" t="s">
        <v>59</v>
      </c>
      <c r="H5" s="544"/>
      <c r="I5" s="544"/>
      <c r="J5" s="544"/>
      <c r="K5" s="441"/>
      <c r="L5" s="442"/>
      <c r="M5" s="443"/>
      <c r="N5" s="443"/>
      <c r="O5" s="443"/>
    </row>
    <row r="6" spans="1:15" s="199" customFormat="1">
      <c r="A6" s="437">
        <v>3</v>
      </c>
      <c r="B6" s="444" t="s">
        <v>127</v>
      </c>
      <c r="C6" s="439"/>
      <c r="D6" s="104" t="s">
        <v>59</v>
      </c>
      <c r="E6" s="104" t="s">
        <v>59</v>
      </c>
      <c r="F6" s="104" t="s">
        <v>59</v>
      </c>
      <c r="G6" s="104" t="s">
        <v>59</v>
      </c>
      <c r="H6" s="544"/>
      <c r="I6" s="544"/>
      <c r="J6" s="544"/>
      <c r="K6" s="441"/>
      <c r="L6" s="442"/>
      <c r="M6" s="443"/>
      <c r="N6" s="443"/>
      <c r="O6" s="443"/>
    </row>
    <row r="7" spans="1:15" s="199" customFormat="1">
      <c r="A7" s="437">
        <v>4</v>
      </c>
      <c r="B7" s="444" t="s">
        <v>128</v>
      </c>
      <c r="C7" s="439"/>
      <c r="D7" s="104" t="s">
        <v>59</v>
      </c>
      <c r="E7" s="104" t="s">
        <v>59</v>
      </c>
      <c r="F7" s="104" t="s">
        <v>59</v>
      </c>
      <c r="G7" s="104" t="s">
        <v>59</v>
      </c>
      <c r="H7" s="544"/>
      <c r="I7" s="544"/>
      <c r="J7" s="544"/>
      <c r="K7" s="441"/>
      <c r="L7" s="442"/>
      <c r="M7" s="443"/>
      <c r="N7" s="443"/>
      <c r="O7" s="443"/>
    </row>
    <row r="8" spans="1:15" s="199" customFormat="1" ht="31.5">
      <c r="A8" s="437">
        <v>5</v>
      </c>
      <c r="B8" s="444" t="s">
        <v>141</v>
      </c>
      <c r="C8" s="439"/>
      <c r="D8" s="439"/>
      <c r="E8" s="439"/>
      <c r="F8" s="104" t="s">
        <v>59</v>
      </c>
      <c r="G8" s="104" t="s">
        <v>59</v>
      </c>
      <c r="H8" s="544"/>
      <c r="I8" s="544"/>
      <c r="J8" s="544"/>
      <c r="K8" s="441"/>
      <c r="L8" s="442"/>
      <c r="M8" s="443"/>
      <c r="N8" s="443"/>
      <c r="O8" s="443"/>
    </row>
    <row r="9" spans="1:15">
      <c r="A9" s="49"/>
      <c r="B9" s="440"/>
      <c r="C9" s="440"/>
      <c r="D9" s="202"/>
      <c r="E9" s="202"/>
      <c r="F9" s="202"/>
      <c r="G9" s="202"/>
      <c r="H9" s="202"/>
      <c r="I9" s="202"/>
      <c r="J9" s="202"/>
      <c r="K9" s="199"/>
      <c r="L9" s="199"/>
      <c r="M9" s="199"/>
      <c r="N9" s="199"/>
      <c r="O9" s="199"/>
    </row>
    <row r="10" spans="1:15">
      <c r="A10" s="49"/>
      <c r="B10" s="440"/>
      <c r="C10" s="440"/>
      <c r="D10" s="202"/>
      <c r="E10" s="202"/>
      <c r="F10" s="202"/>
      <c r="G10" s="202"/>
      <c r="H10" s="202"/>
      <c r="I10" s="202"/>
      <c r="J10" s="202"/>
      <c r="K10" s="199"/>
      <c r="L10" s="199"/>
      <c r="M10" s="199"/>
      <c r="N10" s="199"/>
      <c r="O10" s="199"/>
    </row>
    <row r="11" spans="1:15" ht="72">
      <c r="A11" s="202"/>
      <c r="B11" s="202"/>
      <c r="C11" s="202"/>
      <c r="D11" s="445" t="s">
        <v>60</v>
      </c>
      <c r="E11" s="446" t="s">
        <v>134</v>
      </c>
      <c r="F11" s="447" t="s">
        <v>115</v>
      </c>
      <c r="G11" s="448" t="s">
        <v>61</v>
      </c>
      <c r="H11" s="536"/>
      <c r="I11" s="202"/>
      <c r="J11" s="202"/>
      <c r="K11" s="199"/>
      <c r="L11" s="199"/>
      <c r="M11" s="199"/>
      <c r="N11" s="199"/>
      <c r="O11" s="199"/>
    </row>
  </sheetData>
  <mergeCells count="2">
    <mergeCell ref="M1:O1"/>
    <mergeCell ref="M2:O2"/>
  </mergeCells>
  <hyperlinks>
    <hyperlink ref="M1:O1" location="Содержание!A1" display="К СОДЕРЖАНИЮ &gt;&gt;&gt;"/>
    <hyperlink ref="M2:O2" location="'КРОВАТИ '!Заголовки_для_печати" display="К ПРАЙС-ЛИСТУ &gt;&gt;&gt;"/>
  </hyperlink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57">
    <tabColor rgb="FFCCFFCC"/>
    <pageSetUpPr fitToPage="1"/>
  </sheetPr>
  <dimension ref="A1:H20"/>
  <sheetViews>
    <sheetView view="pageBreakPreview" zoomScale="70" zoomScaleSheetLayoutView="70" workbookViewId="0">
      <selection activeCell="K15" sqref="K15"/>
    </sheetView>
  </sheetViews>
  <sheetFormatPr defaultColWidth="9.140625" defaultRowHeight="15.75"/>
  <cols>
    <col min="1" max="1" width="32.140625" style="11" customWidth="1"/>
    <col min="2" max="2" width="5.28515625" style="11" customWidth="1"/>
    <col min="3" max="3" width="5.140625" style="11" customWidth="1"/>
    <col min="4" max="4" width="9.28515625" style="151" hidden="1" customWidth="1"/>
    <col min="5" max="5" width="14.85546875" style="216" customWidth="1"/>
    <col min="6" max="6" width="14.85546875" style="11" customWidth="1"/>
    <col min="7" max="8" width="14.85546875" style="63" customWidth="1"/>
    <col min="9" max="16384" width="9.140625" style="11"/>
  </cols>
  <sheetData>
    <row r="1" spans="1:8" ht="16.5" thickBot="1">
      <c r="A1" s="260" t="str">
        <f>Bambino!A1</f>
        <v>с 10.01 по 14.01.2025 г. включительно</v>
      </c>
      <c r="B1" s="46"/>
      <c r="C1" s="46"/>
      <c r="F1" s="46"/>
      <c r="G1" s="62"/>
      <c r="H1" s="760" t="s">
        <v>28</v>
      </c>
    </row>
    <row r="2" spans="1:8" ht="30" customHeight="1" thickBot="1">
      <c r="A2" s="816" t="s">
        <v>51</v>
      </c>
      <c r="B2" s="817"/>
      <c r="C2" s="817"/>
      <c r="D2" s="817"/>
      <c r="E2" s="817"/>
      <c r="F2" s="817"/>
      <c r="G2" s="817"/>
      <c r="H2" s="817"/>
    </row>
    <row r="3" spans="1:8" ht="43.15" customHeight="1" thickBot="1">
      <c r="A3" s="832" t="s">
        <v>155</v>
      </c>
      <c r="B3" s="833"/>
      <c r="C3" s="833"/>
      <c r="D3" s="833"/>
      <c r="E3" s="833"/>
      <c r="F3" s="833"/>
      <c r="G3" s="833"/>
      <c r="H3" s="833"/>
    </row>
    <row r="4" spans="1:8" ht="63.75" thickBot="1">
      <c r="A4" s="451" t="s">
        <v>52</v>
      </c>
      <c r="B4" s="829" t="s">
        <v>30</v>
      </c>
      <c r="C4" s="829"/>
      <c r="D4" s="452" t="s">
        <v>32</v>
      </c>
      <c r="E4" s="261" t="s">
        <v>32</v>
      </c>
      <c r="F4" s="301" t="s">
        <v>33</v>
      </c>
      <c r="G4" s="326" t="s">
        <v>50</v>
      </c>
      <c r="H4" s="326" t="s">
        <v>31</v>
      </c>
    </row>
    <row r="5" spans="1:8" ht="17.25" customHeight="1">
      <c r="A5" s="834" t="s">
        <v>51</v>
      </c>
      <c r="B5" s="826" t="s">
        <v>47</v>
      </c>
      <c r="C5" s="465">
        <v>70</v>
      </c>
      <c r="D5" s="466">
        <v>25360</v>
      </c>
      <c r="E5" s="319">
        <f>ROUND(D5*(1+'Wildberries (РРЦ)'!$D$2),0)</f>
        <v>25360</v>
      </c>
      <c r="F5" s="423">
        <v>0.45</v>
      </c>
      <c r="G5" s="319">
        <f>E5*(1-F5)</f>
        <v>13948.000000000002</v>
      </c>
      <c r="H5" s="319">
        <v>9776.5593750000007</v>
      </c>
    </row>
    <row r="6" spans="1:8" ht="17.25" customHeight="1">
      <c r="A6" s="830"/>
      <c r="B6" s="827"/>
      <c r="C6" s="463">
        <v>80</v>
      </c>
      <c r="D6" s="333">
        <v>26860</v>
      </c>
      <c r="E6" s="320">
        <f>ROUND(D6*(1+'Wildberries (РРЦ)'!$D$2),0)</f>
        <v>26860</v>
      </c>
      <c r="F6" s="123">
        <v>0.45</v>
      </c>
      <c r="G6" s="320">
        <f t="shared" ref="G6:G8" si="0">E6*(1-F6)</f>
        <v>14773.000000000002</v>
      </c>
      <c r="H6" s="320">
        <v>10101.403125000001</v>
      </c>
    </row>
    <row r="7" spans="1:8" ht="17.25" customHeight="1">
      <c r="A7" s="830"/>
      <c r="B7" s="827"/>
      <c r="C7" s="463">
        <v>90</v>
      </c>
      <c r="D7" s="332">
        <v>29750</v>
      </c>
      <c r="E7" s="320">
        <f>ROUND(D7*(1+'Wildberries (РРЦ)'!$D$2),0)</f>
        <v>29750</v>
      </c>
      <c r="F7" s="123">
        <v>0.45</v>
      </c>
      <c r="G7" s="320">
        <f t="shared" si="0"/>
        <v>16362.500000000002</v>
      </c>
      <c r="H7" s="320">
        <v>10269.703125</v>
      </c>
    </row>
    <row r="8" spans="1:8" ht="17.25" customHeight="1">
      <c r="A8" s="830"/>
      <c r="B8" s="827"/>
      <c r="C8" s="463">
        <v>100</v>
      </c>
      <c r="D8" s="333">
        <v>31140</v>
      </c>
      <c r="E8" s="320">
        <f>ROUND(D8*(1+'Wildberries (РРЦ)'!$D$2),0)</f>
        <v>31140</v>
      </c>
      <c r="F8" s="123">
        <v>0.45</v>
      </c>
      <c r="G8" s="320">
        <f t="shared" si="0"/>
        <v>17127</v>
      </c>
      <c r="H8" s="320">
        <v>10350.140625</v>
      </c>
    </row>
    <row r="9" spans="1:8" ht="17.25" customHeight="1" thickBot="1">
      <c r="A9" s="831"/>
      <c r="B9" s="828"/>
      <c r="C9" s="467">
        <v>120</v>
      </c>
      <c r="D9" s="468">
        <v>34140</v>
      </c>
      <c r="E9" s="394">
        <f>ROUND(D9*(1+'Wildberries (РРЦ)'!$D$2),0)</f>
        <v>34140</v>
      </c>
      <c r="F9" s="124">
        <v>0.45</v>
      </c>
      <c r="G9" s="394">
        <f t="shared" ref="G9" si="1">E9*(1-F9)</f>
        <v>18777</v>
      </c>
      <c r="H9" s="394">
        <v>11416.556250000001</v>
      </c>
    </row>
    <row r="10" spans="1:8" ht="42.6" customHeight="1" thickBot="1">
      <c r="A10" s="816" t="s">
        <v>156</v>
      </c>
      <c r="B10" s="817"/>
      <c r="C10" s="817"/>
      <c r="D10" s="817"/>
      <c r="E10" s="817"/>
      <c r="F10" s="817"/>
      <c r="G10" s="817"/>
      <c r="H10" s="817"/>
    </row>
    <row r="11" spans="1:8" ht="63.75" thickBot="1">
      <c r="A11" s="451" t="s">
        <v>52</v>
      </c>
      <c r="B11" s="829" t="s">
        <v>30</v>
      </c>
      <c r="C11" s="829"/>
      <c r="D11" s="452" t="s">
        <v>32</v>
      </c>
      <c r="E11" s="261" t="s">
        <v>32</v>
      </c>
      <c r="F11" s="301" t="s">
        <v>33</v>
      </c>
      <c r="G11" s="326" t="s">
        <v>50</v>
      </c>
      <c r="H11" s="326" t="s">
        <v>31</v>
      </c>
    </row>
    <row r="12" spans="1:8" ht="17.25" customHeight="1">
      <c r="A12" s="830" t="s">
        <v>51</v>
      </c>
      <c r="B12" s="827" t="s">
        <v>47</v>
      </c>
      <c r="C12" s="310">
        <v>70</v>
      </c>
      <c r="D12" s="464">
        <v>26860</v>
      </c>
      <c r="E12" s="358">
        <f>ROUND(D12*(1+'Wildberries (РРЦ)'!$D$2),0)</f>
        <v>26860</v>
      </c>
      <c r="F12" s="423">
        <v>0.45</v>
      </c>
      <c r="G12" s="358">
        <f>E12*(1-F12)</f>
        <v>14773.000000000002</v>
      </c>
      <c r="H12" s="358">
        <v>9117.2888888888901</v>
      </c>
    </row>
    <row r="13" spans="1:8" ht="17.25" customHeight="1">
      <c r="A13" s="830"/>
      <c r="B13" s="827"/>
      <c r="C13" s="463">
        <v>80</v>
      </c>
      <c r="D13" s="333">
        <v>29750</v>
      </c>
      <c r="E13" s="320">
        <f>ROUND(D13*(1+'Wildberries (РРЦ)'!$D$2),0)</f>
        <v>29750</v>
      </c>
      <c r="F13" s="123">
        <v>0.45</v>
      </c>
      <c r="G13" s="320">
        <f t="shared" ref="G13:G15" si="2">E13*(1-F13)</f>
        <v>16362.500000000002</v>
      </c>
      <c r="H13" s="320">
        <v>9214.0888888888894</v>
      </c>
    </row>
    <row r="14" spans="1:8" ht="17.25" customHeight="1">
      <c r="A14" s="830"/>
      <c r="B14" s="827"/>
      <c r="C14" s="463">
        <v>90</v>
      </c>
      <c r="D14" s="332">
        <v>31140</v>
      </c>
      <c r="E14" s="320">
        <f>ROUND(D14*(1+'Wildberries (РРЦ)'!$D$2),0)</f>
        <v>31140</v>
      </c>
      <c r="F14" s="123">
        <v>0.45</v>
      </c>
      <c r="G14" s="320">
        <f t="shared" si="2"/>
        <v>17127</v>
      </c>
      <c r="H14" s="320">
        <v>9352.9333333333343</v>
      </c>
    </row>
    <row r="15" spans="1:8" ht="17.25" customHeight="1">
      <c r="A15" s="830"/>
      <c r="B15" s="827"/>
      <c r="C15" s="463">
        <v>100</v>
      </c>
      <c r="D15" s="333">
        <v>34140</v>
      </c>
      <c r="E15" s="320">
        <f>ROUND(D15*(1+'Wildberries (РРЦ)'!$D$2),0)</f>
        <v>34140</v>
      </c>
      <c r="F15" s="123">
        <v>0.45</v>
      </c>
      <c r="G15" s="320">
        <f t="shared" si="2"/>
        <v>18777</v>
      </c>
      <c r="H15" s="320">
        <v>9413.311111111112</v>
      </c>
    </row>
    <row r="16" spans="1:8" ht="17.25" customHeight="1" thickBot="1">
      <c r="A16" s="831"/>
      <c r="B16" s="828"/>
      <c r="C16" s="467">
        <v>120</v>
      </c>
      <c r="D16" s="468">
        <v>35640</v>
      </c>
      <c r="E16" s="394">
        <f>ROUND(D16*(1+'Wildberries (РРЦ)'!$D$2),0)</f>
        <v>35640</v>
      </c>
      <c r="F16" s="124">
        <v>0.45</v>
      </c>
      <c r="G16" s="394">
        <f t="shared" ref="G16" si="3">E16*(1-F16)</f>
        <v>19602</v>
      </c>
      <c r="H16" s="394">
        <v>10383.266666666668</v>
      </c>
    </row>
    <row r="17" spans="1:8" ht="22.9" customHeight="1">
      <c r="A17" s="835"/>
      <c r="B17" s="835"/>
      <c r="C17" s="835"/>
      <c r="D17" s="835"/>
      <c r="E17" s="835"/>
      <c r="F17" s="835"/>
      <c r="G17" s="835"/>
      <c r="H17" s="835"/>
    </row>
    <row r="18" spans="1:8">
      <c r="A18" s="810" t="str">
        <f>Контакты!$B$10</f>
        <v>почта для приёма заказов</v>
      </c>
      <c r="B18" s="810"/>
      <c r="C18" s="810"/>
      <c r="D18" s="67"/>
      <c r="E18" s="67"/>
      <c r="F18" s="50"/>
      <c r="G18" s="825" t="str">
        <f>Контакты!$C$10</f>
        <v>хххх@ххх.ru</v>
      </c>
      <c r="H18" s="825"/>
    </row>
    <row r="19" spans="1:8">
      <c r="A19" s="810" t="str">
        <f>Контакты!$B$12</f>
        <v>номер телефона службы сервиса</v>
      </c>
      <c r="B19" s="810"/>
      <c r="C19" s="810"/>
      <c r="D19" s="67"/>
      <c r="E19" s="67"/>
      <c r="F19" s="50"/>
      <c r="G19" s="825">
        <f>Контакты!$C$12</f>
        <v>8800</v>
      </c>
      <c r="H19" s="825"/>
    </row>
    <row r="20" spans="1:8">
      <c r="A20" s="50"/>
      <c r="B20" s="50"/>
      <c r="C20" s="50"/>
      <c r="D20" s="67"/>
      <c r="E20" s="67"/>
      <c r="F20" s="50"/>
      <c r="G20" s="67"/>
      <c r="H20" s="67"/>
    </row>
  </sheetData>
  <mergeCells count="14">
    <mergeCell ref="A19:C19"/>
    <mergeCell ref="G19:H19"/>
    <mergeCell ref="B5:B9"/>
    <mergeCell ref="A2:H2"/>
    <mergeCell ref="A18:C18"/>
    <mergeCell ref="G18:H18"/>
    <mergeCell ref="A10:H10"/>
    <mergeCell ref="B11:C11"/>
    <mergeCell ref="A12:A16"/>
    <mergeCell ref="B12:B16"/>
    <mergeCell ref="A3:H3"/>
    <mergeCell ref="B4:C4"/>
    <mergeCell ref="A5:A9"/>
    <mergeCell ref="A17:H17"/>
  </mergeCells>
  <hyperlinks>
    <hyperlink ref="H1" location="Содержание!A1" display="К СОДЕРЖАНИЮ &gt;&gt;&gt;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58">
    <tabColor theme="1"/>
  </sheetPr>
  <dimension ref="A1:G21"/>
  <sheetViews>
    <sheetView view="pageBreakPreview" topLeftCell="A13" zoomScaleSheetLayoutView="100" workbookViewId="0">
      <selection activeCell="A22" sqref="A22:XFD28"/>
    </sheetView>
  </sheetViews>
  <sheetFormatPr defaultColWidth="9.140625" defaultRowHeight="15"/>
  <cols>
    <col min="1" max="1" width="21.7109375" style="24" customWidth="1"/>
    <col min="2" max="2" width="5.28515625" style="24" customWidth="1"/>
    <col min="3" max="3" width="5.140625" style="24" customWidth="1"/>
    <col min="4" max="5" width="9.28515625" style="24" customWidth="1"/>
    <col min="6" max="6" width="9.7109375" style="24" bestFit="1" customWidth="1"/>
    <col min="7" max="16384" width="9.140625" style="24"/>
  </cols>
  <sheetData>
    <row r="1" spans="1:7" ht="37.5" customHeight="1" thickBot="1">
      <c r="A1" s="842" t="s">
        <v>49</v>
      </c>
      <c r="B1" s="843"/>
      <c r="C1" s="843"/>
      <c r="D1" s="843"/>
      <c r="E1" s="843"/>
      <c r="F1" s="65">
        <f>IF(AND('Категория(опт)'!$B$1="A+"),50%,IF(AND('Категория(опт)'!$B$1="A"),50%,IF(AND('Категория(опт)'!$B$1="B"),50%,IF(AND('Категория(опт)'!$B$1="C"),50%,IF(AND('Категория(опт)'!$B$1="D"),45%,"")))))</f>
        <v>0.5</v>
      </c>
      <c r="G1" s="71"/>
    </row>
    <row r="2" spans="1:7" ht="33.75">
      <c r="A2" s="34" t="s">
        <v>52</v>
      </c>
      <c r="B2" s="844" t="s">
        <v>30</v>
      </c>
      <c r="C2" s="844"/>
      <c r="D2" s="76" t="s">
        <v>32</v>
      </c>
      <c r="E2" s="33" t="s">
        <v>33</v>
      </c>
      <c r="F2" s="71"/>
      <c r="G2" s="71"/>
    </row>
    <row r="3" spans="1:7" ht="17.25" customHeight="1">
      <c r="A3" s="836" t="s">
        <v>51</v>
      </c>
      <c r="B3" s="839" t="s">
        <v>47</v>
      </c>
      <c r="C3" s="32">
        <v>70</v>
      </c>
      <c r="D3" s="57"/>
      <c r="E3" s="54"/>
      <c r="F3" s="71"/>
      <c r="G3" s="71"/>
    </row>
    <row r="4" spans="1:7" ht="17.25" customHeight="1">
      <c r="A4" s="837"/>
      <c r="B4" s="840"/>
      <c r="C4" s="32">
        <v>80</v>
      </c>
      <c r="D4" s="56"/>
      <c r="E4" s="25"/>
      <c r="F4" s="71"/>
      <c r="G4" s="71"/>
    </row>
    <row r="5" spans="1:7" ht="17.25" customHeight="1">
      <c r="A5" s="837"/>
      <c r="B5" s="840"/>
      <c r="C5" s="32">
        <v>90</v>
      </c>
      <c r="D5" s="57"/>
      <c r="E5" s="54"/>
      <c r="F5" s="71"/>
      <c r="G5" s="71"/>
    </row>
    <row r="6" spans="1:7" ht="17.25" customHeight="1">
      <c r="A6" s="837"/>
      <c r="B6" s="840"/>
      <c r="C6" s="32">
        <v>100</v>
      </c>
      <c r="D6" s="56"/>
      <c r="E6" s="25"/>
      <c r="F6" s="71"/>
      <c r="G6" s="71"/>
    </row>
    <row r="7" spans="1:7" ht="17.25" customHeight="1">
      <c r="A7" s="838"/>
      <c r="B7" s="841"/>
      <c r="C7" s="32">
        <v>120</v>
      </c>
      <c r="D7" s="58"/>
      <c r="E7" s="25"/>
      <c r="F7" s="71"/>
      <c r="G7" s="71"/>
    </row>
    <row r="8" spans="1:7" ht="37.5" customHeight="1" thickBot="1">
      <c r="A8" s="845" t="s">
        <v>53</v>
      </c>
      <c r="B8" s="846"/>
      <c r="C8" s="846"/>
      <c r="D8" s="846"/>
      <c r="E8" s="846"/>
      <c r="F8" s="71"/>
      <c r="G8" s="71"/>
    </row>
    <row r="9" spans="1:7" ht="33.75">
      <c r="A9" s="34" t="s">
        <v>52</v>
      </c>
      <c r="B9" s="844" t="s">
        <v>30</v>
      </c>
      <c r="C9" s="844"/>
      <c r="D9" s="76" t="s">
        <v>32</v>
      </c>
      <c r="E9" s="100" t="s">
        <v>33</v>
      </c>
      <c r="F9" s="71"/>
      <c r="G9" s="71"/>
    </row>
    <row r="10" spans="1:7" ht="17.25" customHeight="1">
      <c r="A10" s="836" t="s">
        <v>51</v>
      </c>
      <c r="B10" s="839" t="s">
        <v>47</v>
      </c>
      <c r="C10" s="32">
        <v>70</v>
      </c>
      <c r="D10" s="186">
        <v>31601</v>
      </c>
      <c r="E10" s="114">
        <v>0.45</v>
      </c>
      <c r="F10" s="71"/>
      <c r="G10" s="71"/>
    </row>
    <row r="11" spans="1:7" ht="17.25" customHeight="1">
      <c r="A11" s="837"/>
      <c r="B11" s="840"/>
      <c r="C11" s="32">
        <v>80</v>
      </c>
      <c r="D11" s="187">
        <v>32651</v>
      </c>
      <c r="E11" s="114">
        <v>0.45</v>
      </c>
      <c r="F11" s="71"/>
      <c r="G11" s="71"/>
    </row>
    <row r="12" spans="1:7" ht="17.25" customHeight="1">
      <c r="A12" s="837"/>
      <c r="B12" s="840"/>
      <c r="C12" s="32">
        <v>90</v>
      </c>
      <c r="D12" s="186">
        <v>33195</v>
      </c>
      <c r="E12" s="114">
        <v>0.45</v>
      </c>
      <c r="F12" s="71"/>
      <c r="G12" s="71"/>
    </row>
    <row r="13" spans="1:7" ht="17.25" customHeight="1">
      <c r="A13" s="837"/>
      <c r="B13" s="840"/>
      <c r="C13" s="32">
        <v>100</v>
      </c>
      <c r="D13" s="187">
        <v>33455</v>
      </c>
      <c r="E13" s="114">
        <v>0.45</v>
      </c>
      <c r="F13" s="71"/>
      <c r="G13" s="71"/>
    </row>
    <row r="14" spans="1:7" ht="17.25" customHeight="1" thickBot="1">
      <c r="A14" s="838"/>
      <c r="B14" s="841"/>
      <c r="C14" s="32">
        <v>120</v>
      </c>
      <c r="D14" s="188">
        <v>36902</v>
      </c>
      <c r="E14" s="114">
        <v>0.45</v>
      </c>
      <c r="F14" s="71"/>
      <c r="G14" s="71"/>
    </row>
    <row r="15" spans="1:7" ht="55.5" customHeight="1" thickBot="1">
      <c r="A15" s="847" t="s">
        <v>54</v>
      </c>
      <c r="B15" s="848"/>
      <c r="C15" s="848"/>
      <c r="D15" s="848"/>
      <c r="E15" s="848"/>
      <c r="F15" s="71"/>
      <c r="G15" s="71"/>
    </row>
    <row r="16" spans="1:7" ht="33.75">
      <c r="A16" s="34" t="s">
        <v>52</v>
      </c>
      <c r="B16" s="844" t="s">
        <v>30</v>
      </c>
      <c r="C16" s="844"/>
      <c r="D16" s="76" t="s">
        <v>32</v>
      </c>
      <c r="E16" s="100" t="s">
        <v>33</v>
      </c>
      <c r="F16" s="71"/>
      <c r="G16" s="71"/>
    </row>
    <row r="17" spans="1:7" ht="17.25" customHeight="1">
      <c r="A17" s="836" t="s">
        <v>51</v>
      </c>
      <c r="B17" s="839" t="s">
        <v>47</v>
      </c>
      <c r="C17" s="32">
        <v>70</v>
      </c>
      <c r="D17" s="186">
        <v>37298</v>
      </c>
      <c r="E17" s="114">
        <v>0.45</v>
      </c>
      <c r="F17" s="71"/>
      <c r="G17" s="71"/>
    </row>
    <row r="18" spans="1:7" ht="17.25" customHeight="1">
      <c r="A18" s="837"/>
      <c r="B18" s="840"/>
      <c r="C18" s="32">
        <v>80</v>
      </c>
      <c r="D18" s="187">
        <v>37694</v>
      </c>
      <c r="E18" s="114">
        <v>0.45</v>
      </c>
      <c r="F18" s="71"/>
      <c r="G18" s="71"/>
    </row>
    <row r="19" spans="1:7" ht="17.25" customHeight="1">
      <c r="A19" s="837"/>
      <c r="B19" s="840"/>
      <c r="C19" s="32">
        <v>90</v>
      </c>
      <c r="D19" s="186">
        <v>38262</v>
      </c>
      <c r="E19" s="114">
        <v>0.45</v>
      </c>
      <c r="F19" s="71"/>
      <c r="G19" s="71"/>
    </row>
    <row r="20" spans="1:7" ht="17.25" customHeight="1">
      <c r="A20" s="837"/>
      <c r="B20" s="840"/>
      <c r="C20" s="32">
        <v>100</v>
      </c>
      <c r="D20" s="187">
        <v>38509</v>
      </c>
      <c r="E20" s="114">
        <v>0.45</v>
      </c>
      <c r="F20" s="71"/>
      <c r="G20" s="71"/>
    </row>
    <row r="21" spans="1:7" ht="17.25" customHeight="1">
      <c r="A21" s="838"/>
      <c r="B21" s="841"/>
      <c r="C21" s="32">
        <v>120</v>
      </c>
      <c r="D21" s="188">
        <v>42477</v>
      </c>
      <c r="E21" s="114">
        <v>0.45</v>
      </c>
      <c r="F21" s="71"/>
      <c r="G21" s="71"/>
    </row>
  </sheetData>
  <mergeCells count="12">
    <mergeCell ref="A17:A21"/>
    <mergeCell ref="B17:B21"/>
    <mergeCell ref="A1:E1"/>
    <mergeCell ref="B2:C2"/>
    <mergeCell ref="A3:A7"/>
    <mergeCell ref="B3:B7"/>
    <mergeCell ref="A8:E8"/>
    <mergeCell ref="B9:C9"/>
    <mergeCell ref="A10:A14"/>
    <mergeCell ref="B10:B14"/>
    <mergeCell ref="A15:E15"/>
    <mergeCell ref="B16:C16"/>
  </mergeCells>
  <pageMargins left="0.7" right="0.7" top="0.75" bottom="0.75" header="0.3" footer="0.3"/>
  <pageSetup paperSize="9" scale="4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59">
    <tabColor theme="1" tint="0.34998626667073579"/>
    <pageSetUpPr fitToPage="1"/>
  </sheetPr>
  <dimension ref="A1:H17"/>
  <sheetViews>
    <sheetView view="pageBreakPreview" zoomScale="70" zoomScaleSheetLayoutView="70" workbookViewId="0">
      <selection activeCell="P6" sqref="P6"/>
    </sheetView>
  </sheetViews>
  <sheetFormatPr defaultColWidth="9.140625" defaultRowHeight="15.75"/>
  <cols>
    <col min="1" max="1" width="5.28515625" style="11" customWidth="1"/>
    <col min="2" max="2" width="5.140625" style="11" customWidth="1"/>
    <col min="3" max="3" width="9.28515625" style="317" hidden="1" customWidth="1"/>
    <col min="4" max="4" width="14.7109375" style="216" customWidth="1"/>
    <col min="5" max="5" width="14.7109375" style="11" customWidth="1"/>
    <col min="6" max="7" width="14.7109375" style="63" customWidth="1"/>
    <col min="8" max="16384" width="9.140625" style="11"/>
  </cols>
  <sheetData>
    <row r="1" spans="1:8" ht="16.5" thickBot="1">
      <c r="A1" s="260" t="str">
        <f>Bambino!A1</f>
        <v>с 10.01 по 14.01.2025 г. включительно</v>
      </c>
      <c r="B1" s="46"/>
      <c r="E1" s="46"/>
      <c r="F1" s="62"/>
      <c r="G1" s="760" t="s">
        <v>28</v>
      </c>
    </row>
    <row r="2" spans="1:8" ht="37.5" customHeight="1" thickBot="1">
      <c r="A2" s="816" t="s">
        <v>84</v>
      </c>
      <c r="B2" s="817"/>
      <c r="C2" s="817"/>
      <c r="D2" s="817"/>
      <c r="E2" s="817"/>
      <c r="F2" s="817"/>
      <c r="G2" s="817"/>
    </row>
    <row r="3" spans="1:8" ht="63.75" thickBot="1">
      <c r="A3" s="850" t="s">
        <v>30</v>
      </c>
      <c r="B3" s="851"/>
      <c r="C3" s="318" t="s">
        <v>32</v>
      </c>
      <c r="D3" s="325" t="s">
        <v>32</v>
      </c>
      <c r="E3" s="316" t="s">
        <v>33</v>
      </c>
      <c r="F3" s="326" t="s">
        <v>50</v>
      </c>
      <c r="G3" s="327" t="s">
        <v>31</v>
      </c>
    </row>
    <row r="4" spans="1:8" ht="27.75" customHeight="1">
      <c r="A4" s="852" t="s">
        <v>55</v>
      </c>
      <c r="B4" s="473">
        <v>90</v>
      </c>
      <c r="C4" s="469">
        <v>7182</v>
      </c>
      <c r="D4" s="455">
        <f>ROUND(C4*(1+'Wildberries (РРЦ)'!$D$2),0)</f>
        <v>7182</v>
      </c>
      <c r="E4" s="459">
        <v>0</v>
      </c>
      <c r="F4" s="319">
        <f>D4*(1-E4)</f>
        <v>7182</v>
      </c>
      <c r="G4" s="962">
        <v>4259.5200000000004</v>
      </c>
      <c r="H4" s="2"/>
    </row>
    <row r="5" spans="1:8" ht="27.75" customHeight="1">
      <c r="A5" s="853"/>
      <c r="B5" s="474">
        <v>160</v>
      </c>
      <c r="C5" s="470">
        <v>8673</v>
      </c>
      <c r="D5" s="456">
        <f>ROUND(C5*(1+'Wildberries (РРЦ)'!$D$2),0)</f>
        <v>8673</v>
      </c>
      <c r="E5" s="460">
        <v>0</v>
      </c>
      <c r="F5" s="328">
        <f t="shared" ref="F5:F12" si="0">D5*(1-E5)</f>
        <v>8673</v>
      </c>
      <c r="G5" s="963">
        <v>5050.1475000000009</v>
      </c>
      <c r="H5" s="2"/>
    </row>
    <row r="6" spans="1:8" ht="17.25" customHeight="1">
      <c r="A6" s="849" t="s">
        <v>47</v>
      </c>
      <c r="B6" s="475">
        <v>80</v>
      </c>
      <c r="C6" s="471">
        <v>7560</v>
      </c>
      <c r="D6" s="457">
        <f>ROUND(C6*(1+'Wildberries (РРЦ)'!$D$2),0)</f>
        <v>7560</v>
      </c>
      <c r="E6" s="461">
        <v>0</v>
      </c>
      <c r="F6" s="320">
        <f t="shared" si="0"/>
        <v>7560</v>
      </c>
      <c r="G6" s="964">
        <v>3701.2612500000005</v>
      </c>
      <c r="H6" s="2"/>
    </row>
    <row r="7" spans="1:8" ht="17.25" customHeight="1">
      <c r="A7" s="804"/>
      <c r="B7" s="475">
        <v>90</v>
      </c>
      <c r="C7" s="470">
        <v>7801.5</v>
      </c>
      <c r="D7" s="457">
        <f>ROUND(C7*(1+'Wildberries (РРЦ)'!$D$2),0)</f>
        <v>7802</v>
      </c>
      <c r="E7" s="461">
        <v>0</v>
      </c>
      <c r="F7" s="320">
        <f t="shared" si="0"/>
        <v>7802</v>
      </c>
      <c r="G7" s="964">
        <v>3841.2562500000004</v>
      </c>
      <c r="H7" s="2"/>
    </row>
    <row r="8" spans="1:8" ht="17.25" customHeight="1">
      <c r="A8" s="804"/>
      <c r="B8" s="475">
        <v>120</v>
      </c>
      <c r="C8" s="471">
        <v>8788.5</v>
      </c>
      <c r="D8" s="457">
        <f>ROUND(C8*(1+'Wildberries (РРЦ)'!$D$2),0)</f>
        <v>8789</v>
      </c>
      <c r="E8" s="461">
        <v>0</v>
      </c>
      <c r="F8" s="320">
        <f t="shared" si="0"/>
        <v>8789</v>
      </c>
      <c r="G8" s="964">
        <v>4084.5262499999999</v>
      </c>
      <c r="H8" s="2"/>
    </row>
    <row r="9" spans="1:8" ht="17.25" customHeight="1">
      <c r="A9" s="804"/>
      <c r="B9" s="475">
        <v>140</v>
      </c>
      <c r="C9" s="470">
        <v>9292.5</v>
      </c>
      <c r="D9" s="457">
        <f>ROUND(C9*(1+'Wildberries (РРЦ)'!$D$2),0)</f>
        <v>9293</v>
      </c>
      <c r="E9" s="461">
        <v>0</v>
      </c>
      <c r="F9" s="320">
        <f t="shared" si="0"/>
        <v>9293</v>
      </c>
      <c r="G9" s="964">
        <v>4404.1050000000005</v>
      </c>
      <c r="H9" s="2"/>
    </row>
    <row r="10" spans="1:8" ht="17.25" customHeight="1">
      <c r="A10" s="804"/>
      <c r="B10" s="474">
        <v>160</v>
      </c>
      <c r="C10" s="471">
        <v>9534</v>
      </c>
      <c r="D10" s="456">
        <f>ROUND(C10*(1+'Wildberries (РРЦ)'!$D$2),0)</f>
        <v>9534</v>
      </c>
      <c r="E10" s="460">
        <v>0</v>
      </c>
      <c r="F10" s="328">
        <f t="shared" si="0"/>
        <v>9534</v>
      </c>
      <c r="G10" s="963">
        <v>4591.1475</v>
      </c>
      <c r="H10" s="2"/>
    </row>
    <row r="11" spans="1:8" ht="17.25" customHeight="1">
      <c r="A11" s="804"/>
      <c r="B11" s="475">
        <v>180</v>
      </c>
      <c r="C11" s="470">
        <v>11518.5</v>
      </c>
      <c r="D11" s="457">
        <f>ROUND(C11*(1+'Wildberries (РРЦ)'!$D$2),0)</f>
        <v>11519</v>
      </c>
      <c r="E11" s="461">
        <v>0</v>
      </c>
      <c r="F11" s="320">
        <f t="shared" si="0"/>
        <v>11519</v>
      </c>
      <c r="G11" s="964">
        <v>5614.7174999999997</v>
      </c>
      <c r="H11" s="2"/>
    </row>
    <row r="12" spans="1:8" ht="16.5" thickBot="1">
      <c r="A12" s="805"/>
      <c r="B12" s="476">
        <v>200</v>
      </c>
      <c r="C12" s="472">
        <v>12873</v>
      </c>
      <c r="D12" s="458">
        <f>ROUND(C12*(1+'Wildberries (РРЦ)'!$D$2),0)</f>
        <v>12873</v>
      </c>
      <c r="E12" s="462">
        <v>0</v>
      </c>
      <c r="F12" s="321">
        <f t="shared" si="0"/>
        <v>12873</v>
      </c>
      <c r="G12" s="965">
        <v>6262.4812500000007</v>
      </c>
      <c r="H12" s="2"/>
    </row>
    <row r="13" spans="1:8">
      <c r="A13" s="62"/>
      <c r="B13" s="62"/>
      <c r="C13" s="62"/>
      <c r="D13" s="62"/>
      <c r="E13" s="62"/>
      <c r="F13" s="62"/>
      <c r="G13" s="62"/>
    </row>
    <row r="14" spans="1:8">
      <c r="A14" s="322" t="str">
        <f>'Основание Askona'!$A$18:$C$18</f>
        <v>почта для приёма заказов</v>
      </c>
      <c r="B14" s="322"/>
      <c r="C14" s="322"/>
      <c r="D14" s="322"/>
      <c r="E14" s="322"/>
      <c r="F14" s="322"/>
      <c r="G14" s="322"/>
      <c r="H14" s="323"/>
    </row>
    <row r="15" spans="1:8">
      <c r="A15" s="322" t="str">
        <f>'Основание Askona'!$A$19:$C$19</f>
        <v>номер телефона службы сервиса</v>
      </c>
      <c r="B15" s="322"/>
      <c r="C15" s="322"/>
      <c r="D15" s="322"/>
      <c r="E15" s="322"/>
      <c r="F15" s="322"/>
      <c r="G15" s="322"/>
      <c r="H15" s="324"/>
    </row>
    <row r="16" spans="1:8">
      <c r="A16" s="67"/>
      <c r="B16" s="67"/>
      <c r="C16" s="67"/>
      <c r="D16" s="67"/>
      <c r="E16" s="67"/>
      <c r="F16" s="67"/>
      <c r="G16" s="67"/>
      <c r="H16" s="51"/>
    </row>
    <row r="17" spans="8:8">
      <c r="H17" s="49"/>
    </row>
  </sheetData>
  <mergeCells count="4">
    <mergeCell ref="A2:G2"/>
    <mergeCell ref="A6:A12"/>
    <mergeCell ref="A3:B3"/>
    <mergeCell ref="A4:A5"/>
  </mergeCells>
  <hyperlinks>
    <hyperlink ref="G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60"/>
  <dimension ref="A1:F17"/>
  <sheetViews>
    <sheetView view="pageBreakPreview" zoomScaleSheetLayoutView="100" workbookViewId="0">
      <selection activeCell="C3" sqref="C3:C11"/>
    </sheetView>
  </sheetViews>
  <sheetFormatPr defaultColWidth="9.140625" defaultRowHeight="15"/>
  <cols>
    <col min="1" max="1" width="5.28515625" style="22" customWidth="1"/>
    <col min="2" max="2" width="5.140625" style="22" customWidth="1"/>
    <col min="3" max="4" width="9.28515625" style="22" customWidth="1"/>
    <col min="5" max="5" width="11.7109375" style="22" customWidth="1"/>
    <col min="6" max="16384" width="9.140625" style="22"/>
  </cols>
  <sheetData>
    <row r="1" spans="1:6" ht="37.5" customHeight="1" thickBot="1">
      <c r="A1" s="847" t="s">
        <v>56</v>
      </c>
      <c r="B1" s="848"/>
      <c r="C1" s="848"/>
      <c r="D1" s="848"/>
      <c r="E1" s="1">
        <f>IF(AND('Категория(опт)'!$B$1="A+"),49%,IF(AND('Категория(опт)'!$B$1="A"),49%,IF(AND('Категория(опт)'!$B$1="B"),49%,IF(AND('Категория(опт)'!$B$1="C"),49%,IF(AND('Категория(опт)'!$B$1="D"),47%,"")))))</f>
        <v>0.49</v>
      </c>
    </row>
    <row r="2" spans="1:6" ht="15.75" thickBot="1">
      <c r="A2" s="854" t="s">
        <v>30</v>
      </c>
      <c r="B2" s="855"/>
      <c r="C2" s="28"/>
      <c r="D2" s="29"/>
      <c r="E2" s="71"/>
    </row>
    <row r="3" spans="1:6" ht="27.75" customHeight="1">
      <c r="A3" s="858" t="s">
        <v>55</v>
      </c>
      <c r="B3" s="10">
        <v>90</v>
      </c>
      <c r="C3" s="517">
        <v>7424</v>
      </c>
      <c r="D3" s="26">
        <v>0</v>
      </c>
      <c r="E3" s="71"/>
    </row>
    <row r="4" spans="1:6" ht="27.75" customHeight="1">
      <c r="A4" s="859"/>
      <c r="B4" s="8">
        <v>160</v>
      </c>
      <c r="C4" s="515">
        <v>8802</v>
      </c>
      <c r="D4" s="27">
        <v>0</v>
      </c>
      <c r="E4" s="71"/>
      <c r="F4" s="71"/>
    </row>
    <row r="5" spans="1:6" ht="17.25" customHeight="1">
      <c r="A5" s="860" t="s">
        <v>47</v>
      </c>
      <c r="B5" s="8">
        <v>80</v>
      </c>
      <c r="C5" s="514">
        <v>6451</v>
      </c>
      <c r="D5" s="30">
        <v>0</v>
      </c>
      <c r="E5" s="71"/>
      <c r="F5" s="9"/>
    </row>
    <row r="6" spans="1:6" ht="17.25" customHeight="1">
      <c r="A6" s="857"/>
      <c r="B6" s="8">
        <v>90</v>
      </c>
      <c r="C6" s="515">
        <v>6695</v>
      </c>
      <c r="D6" s="27">
        <v>0</v>
      </c>
      <c r="E6" s="71"/>
      <c r="F6" s="9"/>
    </row>
    <row r="7" spans="1:6" ht="17.25" customHeight="1">
      <c r="A7" s="857"/>
      <c r="B7" s="8">
        <v>120</v>
      </c>
      <c r="C7" s="514">
        <v>7119</v>
      </c>
      <c r="D7" s="30">
        <v>0</v>
      </c>
      <c r="E7" s="71"/>
      <c r="F7" s="9"/>
    </row>
    <row r="8" spans="1:6" ht="17.25" customHeight="1">
      <c r="A8" s="857"/>
      <c r="B8" s="8">
        <v>140</v>
      </c>
      <c r="C8" s="515">
        <v>7676</v>
      </c>
      <c r="D8" s="27">
        <v>0</v>
      </c>
      <c r="E8" s="71"/>
      <c r="F8" s="9"/>
    </row>
    <row r="9" spans="1:6" ht="17.25" customHeight="1">
      <c r="A9" s="857"/>
      <c r="B9" s="8">
        <v>160</v>
      </c>
      <c r="C9" s="514">
        <v>8002</v>
      </c>
      <c r="D9" s="30">
        <v>0</v>
      </c>
      <c r="E9" s="71"/>
      <c r="F9" s="9"/>
    </row>
    <row r="10" spans="1:6" ht="17.25" customHeight="1">
      <c r="A10" s="857"/>
      <c r="B10" s="8">
        <v>180</v>
      </c>
      <c r="C10" s="515">
        <v>9786</v>
      </c>
      <c r="D10" s="27">
        <v>0</v>
      </c>
      <c r="E10" s="71"/>
      <c r="F10" s="9"/>
    </row>
    <row r="11" spans="1:6" ht="15.75" thickBot="1">
      <c r="A11" s="857"/>
      <c r="B11" s="37">
        <v>200</v>
      </c>
      <c r="C11" s="516">
        <v>10915</v>
      </c>
      <c r="D11" s="31">
        <v>0</v>
      </c>
      <c r="E11" s="71"/>
      <c r="F11" s="9"/>
    </row>
    <row r="12" spans="1:6" s="71" customFormat="1" ht="37.5" customHeight="1" thickBot="1">
      <c r="A12" s="847" t="s">
        <v>260</v>
      </c>
      <c r="B12" s="848"/>
      <c r="C12" s="848"/>
      <c r="D12" s="848"/>
      <c r="E12" s="1">
        <f>IF(AND('Категория(опт)'!$B$1="A+"),49%,IF(AND('Категория(опт)'!$B$1="A"),49%,IF(AND('Категория(опт)'!$B$1="B"),49%,IF(AND('Категория(опт)'!$B$1="C"),49%,IF(AND('Категория(опт)'!$B$1="D"),47%,"")))))</f>
        <v>0.49</v>
      </c>
    </row>
    <row r="13" spans="1:6" s="71" customFormat="1" ht="15.75" thickBot="1">
      <c r="A13" s="854" t="s">
        <v>30</v>
      </c>
      <c r="B13" s="855"/>
      <c r="C13" s="28"/>
      <c r="D13" s="29"/>
    </row>
    <row r="14" spans="1:6" s="71" customFormat="1" ht="27.75" customHeight="1">
      <c r="A14" s="856">
        <v>200</v>
      </c>
      <c r="B14" s="10">
        <v>90</v>
      </c>
      <c r="C14" s="517">
        <v>6353</v>
      </c>
      <c r="D14" s="26">
        <v>0</v>
      </c>
    </row>
    <row r="15" spans="1:6" s="71" customFormat="1" ht="27.75" customHeight="1">
      <c r="A15" s="857"/>
      <c r="B15" s="8">
        <v>140</v>
      </c>
      <c r="C15" s="515">
        <v>10266</v>
      </c>
      <c r="D15" s="27">
        <v>0</v>
      </c>
    </row>
    <row r="16" spans="1:6" s="71" customFormat="1" ht="17.25" customHeight="1">
      <c r="A16" s="857"/>
      <c r="B16" s="8">
        <v>160</v>
      </c>
      <c r="C16" s="514">
        <v>10850</v>
      </c>
      <c r="D16" s="30">
        <v>0</v>
      </c>
      <c r="F16" s="9"/>
    </row>
    <row r="17" spans="1:6" s="71" customFormat="1" ht="17.25" customHeight="1">
      <c r="A17" s="857"/>
      <c r="B17" s="8">
        <v>180</v>
      </c>
      <c r="C17" s="515">
        <v>11626</v>
      </c>
      <c r="D17" s="27">
        <v>0</v>
      </c>
      <c r="F17" s="9"/>
    </row>
  </sheetData>
  <mergeCells count="7">
    <mergeCell ref="A13:B13"/>
    <mergeCell ref="A14:A17"/>
    <mergeCell ref="A1:D1"/>
    <mergeCell ref="A2:B2"/>
    <mergeCell ref="A3:A4"/>
    <mergeCell ref="A5:A11"/>
    <mergeCell ref="A12:D12"/>
  </mergeCells>
  <pageMargins left="0.7" right="0.7" top="0.75" bottom="0.75" header="0.3" footer="0.3"/>
  <pageSetup paperSize="9" scale="4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65">
    <tabColor rgb="FFCCFFCC"/>
    <pageSetUpPr fitToPage="1"/>
  </sheetPr>
  <dimension ref="A1:H19"/>
  <sheetViews>
    <sheetView view="pageBreakPreview" zoomScale="70" zoomScaleSheetLayoutView="70" workbookViewId="0">
      <selection activeCell="Q8" sqref="Q8"/>
    </sheetView>
  </sheetViews>
  <sheetFormatPr defaultColWidth="9.140625" defaultRowHeight="15.75"/>
  <cols>
    <col min="1" max="1" width="28" style="11" customWidth="1"/>
    <col min="2" max="2" width="9.7109375" style="151" hidden="1" customWidth="1"/>
    <col min="3" max="3" width="12.85546875" style="216" customWidth="1"/>
    <col min="4" max="4" width="12.85546875" style="11" customWidth="1"/>
    <col min="5" max="5" width="12.85546875" style="216" customWidth="1"/>
    <col min="6" max="6" width="12.85546875" style="216" hidden="1" customWidth="1"/>
    <col min="7" max="7" width="12.85546875" style="216" customWidth="1"/>
    <col min="8" max="16384" width="9.140625" style="11"/>
  </cols>
  <sheetData>
    <row r="1" spans="1:8" ht="16.5" thickBot="1">
      <c r="A1" s="260" t="str">
        <f>Bambino!A1</f>
        <v>с 10.01 по 14.01.2025 г. включительно</v>
      </c>
      <c r="D1" s="46"/>
      <c r="G1" s="760" t="s">
        <v>28</v>
      </c>
    </row>
    <row r="2" spans="1:8" ht="27" customHeight="1" thickBot="1">
      <c r="A2" s="770" t="s">
        <v>63</v>
      </c>
      <c r="B2" s="771"/>
      <c r="C2" s="771"/>
      <c r="D2" s="771"/>
      <c r="E2" s="771"/>
      <c r="F2" s="771"/>
      <c r="G2" s="771"/>
    </row>
    <row r="3" spans="1:8" ht="37.5" customHeight="1" thickBot="1">
      <c r="A3" s="862" t="s">
        <v>65</v>
      </c>
      <c r="B3" s="863"/>
      <c r="C3" s="863"/>
      <c r="D3" s="863"/>
      <c r="E3" s="863"/>
      <c r="F3" s="863"/>
      <c r="G3" s="863"/>
    </row>
    <row r="4" spans="1:8" ht="63.75" thickBot="1">
      <c r="A4" s="268" t="s">
        <v>160</v>
      </c>
      <c r="B4" s="452" t="s">
        <v>32</v>
      </c>
      <c r="C4" s="261" t="s">
        <v>32</v>
      </c>
      <c r="D4" s="453" t="s">
        <v>64</v>
      </c>
      <c r="E4" s="266" t="s">
        <v>50</v>
      </c>
      <c r="F4" s="510"/>
      <c r="G4" s="326" t="s">
        <v>31</v>
      </c>
    </row>
    <row r="5" spans="1:8">
      <c r="A5" s="503" t="s">
        <v>159</v>
      </c>
      <c r="B5" s="504">
        <v>37100</v>
      </c>
      <c r="C5" s="319">
        <f>ROUND(B5*(1+'Wildberries (РРЦ)'!$D$2),0)</f>
        <v>37100</v>
      </c>
      <c r="D5" s="423">
        <v>0.65</v>
      </c>
      <c r="E5" s="505">
        <f>C5*(1-D5)</f>
        <v>12985</v>
      </c>
      <c r="F5" s="511"/>
      <c r="G5" s="966">
        <v>9566.1225000000013</v>
      </c>
      <c r="H5" s="2"/>
    </row>
    <row r="6" spans="1:8" ht="16.5" thickBot="1">
      <c r="A6" s="502" t="s">
        <v>62</v>
      </c>
      <c r="B6" s="315">
        <v>38425</v>
      </c>
      <c r="C6" s="321">
        <f>ROUND(B6*(1+'Wildberries (РРЦ)'!$D$2),0)</f>
        <v>38425</v>
      </c>
      <c r="D6" s="307">
        <v>0.65</v>
      </c>
      <c r="E6" s="454">
        <f>C6*(1-D6)</f>
        <v>13448.75</v>
      </c>
      <c r="F6" s="512"/>
      <c r="G6" s="967">
        <v>10514.295000000002</v>
      </c>
      <c r="H6" s="2"/>
    </row>
    <row r="7" spans="1:8" ht="27" thickBot="1">
      <c r="A7" s="862" t="s">
        <v>161</v>
      </c>
      <c r="B7" s="863"/>
      <c r="C7" s="863"/>
      <c r="D7" s="863"/>
      <c r="E7" s="863"/>
      <c r="F7" s="863"/>
      <c r="G7" s="863"/>
    </row>
    <row r="8" spans="1:8" ht="63.75" thickBot="1">
      <c r="A8" s="268" t="s">
        <v>162</v>
      </c>
      <c r="B8" s="452" t="s">
        <v>32</v>
      </c>
      <c r="C8" s="500" t="s">
        <v>32</v>
      </c>
      <c r="D8" s="453" t="s">
        <v>64</v>
      </c>
      <c r="E8" s="266" t="s">
        <v>50</v>
      </c>
      <c r="F8" s="510"/>
      <c r="G8" s="326" t="s">
        <v>31</v>
      </c>
    </row>
    <row r="9" spans="1:8">
      <c r="A9" s="503" t="s">
        <v>163</v>
      </c>
      <c r="B9" s="691">
        <v>7125</v>
      </c>
      <c r="C9" s="319">
        <f>ROUND(B9*(1+'Wildberries (РРЦ)'!$D$2),0)</f>
        <v>7125</v>
      </c>
      <c r="D9" s="423">
        <v>0.2</v>
      </c>
      <c r="E9" s="505">
        <f>C9*(1-D9)</f>
        <v>5700</v>
      </c>
      <c r="F9" s="695">
        <v>3794</v>
      </c>
      <c r="G9" s="966">
        <v>4268.25</v>
      </c>
      <c r="H9" s="2"/>
    </row>
    <row r="10" spans="1:8">
      <c r="A10" s="508" t="s">
        <v>164</v>
      </c>
      <c r="B10" s="692">
        <v>7429</v>
      </c>
      <c r="C10" s="358">
        <f>ROUND(B10*(1+'Wildberries (РРЦ)'!$D$2),0)</f>
        <v>7429</v>
      </c>
      <c r="D10" s="122">
        <v>0.2</v>
      </c>
      <c r="E10" s="509">
        <f>C10*(1-D10)</f>
        <v>5943.2000000000007</v>
      </c>
      <c r="F10" s="696">
        <v>3962</v>
      </c>
      <c r="G10" s="968">
        <v>4457.25</v>
      </c>
      <c r="H10" s="2"/>
    </row>
    <row r="11" spans="1:8">
      <c r="A11" s="506" t="s">
        <v>165</v>
      </c>
      <c r="B11" s="693">
        <v>8063</v>
      </c>
      <c r="C11" s="320">
        <f>ROUND(B11*(1+'Wildberries (РРЦ)'!$D$2),0)</f>
        <v>8063</v>
      </c>
      <c r="D11" s="123">
        <v>0.2</v>
      </c>
      <c r="E11" s="507">
        <f>C11*(1-D11)</f>
        <v>6450.4000000000005</v>
      </c>
      <c r="F11" s="697">
        <v>4297</v>
      </c>
      <c r="G11" s="969">
        <v>4834.125</v>
      </c>
      <c r="H11" s="2"/>
    </row>
    <row r="12" spans="1:8" ht="16.5" thickBot="1">
      <c r="A12" s="502" t="s">
        <v>166</v>
      </c>
      <c r="B12" s="694">
        <v>8724</v>
      </c>
      <c r="C12" s="321">
        <f>ROUND(B12*(1+'Wildberries (РРЦ)'!$D$2),0)</f>
        <v>8724</v>
      </c>
      <c r="D12" s="307">
        <v>0.2</v>
      </c>
      <c r="E12" s="454">
        <f>C12*(1-D12)</f>
        <v>6979.2000000000007</v>
      </c>
      <c r="F12" s="698">
        <v>4648</v>
      </c>
      <c r="G12" s="967">
        <v>5229</v>
      </c>
      <c r="H12" s="2"/>
    </row>
    <row r="13" spans="1:8">
      <c r="A13" s="46"/>
      <c r="B13" s="62"/>
      <c r="C13" s="62"/>
      <c r="D13" s="46"/>
      <c r="E13" s="62"/>
      <c r="F13" s="62"/>
      <c r="G13" s="62"/>
    </row>
    <row r="14" spans="1:8">
      <c r="A14" s="861" t="str">
        <f>Контакты!$B$10</f>
        <v>почта для приёма заказов</v>
      </c>
      <c r="B14" s="861"/>
      <c r="C14" s="861"/>
      <c r="D14" s="861"/>
      <c r="E14" s="861"/>
      <c r="F14" s="501"/>
      <c r="G14" s="762"/>
    </row>
    <row r="15" spans="1:8">
      <c r="A15" s="861" t="str">
        <f>Контакты!$B$12</f>
        <v>номер телефона службы сервиса</v>
      </c>
      <c r="B15" s="861"/>
      <c r="C15" s="861"/>
      <c r="D15" s="861"/>
      <c r="E15" s="861"/>
      <c r="F15" s="501"/>
      <c r="G15" s="762"/>
    </row>
    <row r="16" spans="1:8">
      <c r="A16" s="46"/>
      <c r="B16" s="62"/>
      <c r="C16" s="62"/>
      <c r="D16" s="46"/>
      <c r="E16" s="62"/>
      <c r="F16" s="62"/>
      <c r="G16" s="62"/>
    </row>
    <row r="17" spans="1:7">
      <c r="A17" s="46"/>
      <c r="B17" s="62"/>
      <c r="C17" s="62"/>
      <c r="D17" s="46"/>
      <c r="E17" s="62"/>
      <c r="F17" s="62"/>
      <c r="G17" s="62"/>
    </row>
    <row r="18" spans="1:7">
      <c r="A18" s="46"/>
      <c r="D18" s="46"/>
      <c r="E18" s="62"/>
      <c r="F18" s="62"/>
      <c r="G18" s="62"/>
    </row>
    <row r="19" spans="1:7">
      <c r="A19" s="46"/>
      <c r="D19" s="46"/>
      <c r="E19" s="62"/>
      <c r="F19" s="62"/>
      <c r="G19" s="62"/>
    </row>
  </sheetData>
  <mergeCells count="5">
    <mergeCell ref="A14:E14"/>
    <mergeCell ref="A15:E15"/>
    <mergeCell ref="A2:G2"/>
    <mergeCell ref="A3:G3"/>
    <mergeCell ref="A7:G7"/>
  </mergeCells>
  <hyperlinks>
    <hyperlink ref="G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66">
    <tabColor theme="1"/>
  </sheetPr>
  <dimension ref="A1:D10"/>
  <sheetViews>
    <sheetView view="pageBreakPreview" zoomScaleSheetLayoutView="100" workbookViewId="0">
      <selection activeCell="B10" sqref="B10"/>
    </sheetView>
  </sheetViews>
  <sheetFormatPr defaultColWidth="9.140625" defaultRowHeight="15"/>
  <cols>
    <col min="1" max="1" width="21.7109375" style="24" customWidth="1"/>
    <col min="2" max="2" width="9.28515625" style="169" customWidth="1"/>
    <col min="3" max="3" width="9.28515625" style="167" customWidth="1"/>
    <col min="4" max="4" width="13.5703125" style="24" customWidth="1"/>
    <col min="5" max="16384" width="9.140625" style="24"/>
  </cols>
  <sheetData>
    <row r="1" spans="1:4" ht="19.5" customHeight="1" thickBot="1">
      <c r="A1" s="847" t="s">
        <v>63</v>
      </c>
      <c r="B1" s="848"/>
      <c r="C1" s="848"/>
      <c r="D1" s="71"/>
    </row>
    <row r="2" spans="1:4" ht="37.5" customHeight="1" thickBot="1">
      <c r="A2" s="842" t="s">
        <v>66</v>
      </c>
      <c r="B2" s="843"/>
      <c r="C2" s="843"/>
      <c r="D2" s="1">
        <f>IF(AND('Категория(опт)'!$B$1="A+"),45%,IF(AND('Категория(опт)'!$B$1="A"),45%,IF(AND('Категория(опт)'!$B$1="B"),45%,IF(AND('Категория(опт)'!$B$1="C"),45%,IF(AND('Категория(опт)'!$B$1="D"),42%,"")))))</f>
        <v>0.45</v>
      </c>
    </row>
    <row r="3" spans="1:4" ht="33.75">
      <c r="A3" s="35" t="s">
        <v>52</v>
      </c>
      <c r="B3" s="36" t="s">
        <v>32</v>
      </c>
      <c r="C3" s="165" t="s">
        <v>33</v>
      </c>
      <c r="D3" s="71"/>
    </row>
    <row r="4" spans="1:4" ht="15.75" thickBot="1">
      <c r="A4" s="74" t="s">
        <v>65</v>
      </c>
      <c r="B4" s="168">
        <v>38651</v>
      </c>
      <c r="C4" s="166">
        <v>0.6</v>
      </c>
      <c r="D4" s="71"/>
    </row>
    <row r="5" spans="1:4" s="71" customFormat="1" ht="37.5" customHeight="1" thickBot="1">
      <c r="A5" s="842" t="s">
        <v>93</v>
      </c>
      <c r="B5" s="843"/>
      <c r="C5" s="843"/>
      <c r="D5" s="1">
        <f>IF(AND('Категория(опт)'!$B$1="A+"),45%,IF(AND('Категория(опт)'!$B$1="A"),45%,IF(AND('Категория(опт)'!$B$1="B"),45%,IF(AND('Категория(опт)'!$B$1="C"),45%,IF(AND('Категория(опт)'!$B$1="D"),42%,"")))))</f>
        <v>0.45</v>
      </c>
    </row>
    <row r="6" spans="1:4" s="71" customFormat="1" ht="33.75">
      <c r="A6" s="35" t="s">
        <v>52</v>
      </c>
      <c r="B6" s="36" t="s">
        <v>32</v>
      </c>
      <c r="C6" s="165" t="s">
        <v>33</v>
      </c>
    </row>
    <row r="7" spans="1:4" s="71" customFormat="1" ht="15.75" thickBot="1">
      <c r="A7" s="86" t="s">
        <v>65</v>
      </c>
      <c r="B7" s="168">
        <v>42482</v>
      </c>
      <c r="C7" s="166">
        <v>0.6</v>
      </c>
    </row>
    <row r="8" spans="1:4" s="71" customFormat="1" ht="37.5" customHeight="1" thickBot="1">
      <c r="A8" s="842" t="s">
        <v>114</v>
      </c>
      <c r="B8" s="843"/>
      <c r="C8" s="843"/>
      <c r="D8" s="1">
        <f>IF(AND('Категория(опт)'!$B$1="A+"),45%,IF(AND('Категория(опт)'!$B$1="A"),45%,IF(AND('Категория(опт)'!$B$1="B"),45%,IF(AND('Категория(опт)'!$B$1="C"),45%,IF(AND('Категория(опт)'!$B$1="D"),42%,"")))))</f>
        <v>0.45</v>
      </c>
    </row>
    <row r="9" spans="1:4" s="71" customFormat="1" ht="33.75">
      <c r="A9" s="35" t="s">
        <v>52</v>
      </c>
      <c r="B9" s="36" t="s">
        <v>32</v>
      </c>
      <c r="C9" s="165" t="s">
        <v>33</v>
      </c>
    </row>
    <row r="10" spans="1:4" s="71" customFormat="1" ht="15.75" thickBot="1">
      <c r="A10" s="98" t="s">
        <v>65</v>
      </c>
      <c r="B10" s="168">
        <v>44852</v>
      </c>
      <c r="C10" s="166">
        <v>0.6</v>
      </c>
    </row>
  </sheetData>
  <mergeCells count="4">
    <mergeCell ref="A1:C1"/>
    <mergeCell ref="A2:C2"/>
    <mergeCell ref="A5:C5"/>
    <mergeCell ref="A8:C8"/>
  </mergeCells>
  <pageMargins left="0.7" right="0.7" top="0.75" bottom="0.75" header="0.3" footer="0.3"/>
  <pageSetup paperSize="9" scale="4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67">
    <tabColor rgb="FFF9DBFD"/>
  </sheetPr>
  <dimension ref="A1:L41"/>
  <sheetViews>
    <sheetView view="pageBreakPreview" zoomScale="70" zoomScaleSheetLayoutView="70" workbookViewId="0">
      <selection activeCell="P5" sqref="P5"/>
    </sheetView>
  </sheetViews>
  <sheetFormatPr defaultColWidth="9.140625" defaultRowHeight="21"/>
  <cols>
    <col min="1" max="1" width="48" style="40" customWidth="1"/>
    <col min="2" max="2" width="35.28515625" style="11" customWidth="1"/>
    <col min="3" max="3" width="15" style="11" customWidth="1"/>
    <col min="4" max="4" width="16.5703125" style="170" hidden="1" customWidth="1"/>
    <col min="5" max="5" width="15.7109375" style="247" customWidth="1"/>
    <col min="6" max="6" width="11" style="110" customWidth="1"/>
    <col min="7" max="7" width="18.7109375" style="68" customWidth="1"/>
    <col min="8" max="8" width="20" style="151" hidden="1" customWidth="1"/>
    <col min="9" max="9" width="13.7109375" style="175" hidden="1" customWidth="1"/>
    <col min="10" max="10" width="21.85546875" style="175" customWidth="1"/>
    <col min="11" max="11" width="18.42578125" style="132" customWidth="1"/>
    <col min="12" max="16384" width="9.140625" style="2"/>
  </cols>
  <sheetData>
    <row r="1" spans="1:11" ht="16.5" thickBot="1">
      <c r="A1" s="260" t="str">
        <f>Bambino!A1</f>
        <v>с 10.01 по 14.01.2025 г. включительно</v>
      </c>
      <c r="B1" s="46"/>
      <c r="C1" s="46"/>
      <c r="F1" s="69"/>
      <c r="H1" s="820" t="s">
        <v>28</v>
      </c>
      <c r="I1" s="820"/>
      <c r="J1" s="820"/>
    </row>
    <row r="2" spans="1:11" ht="29.25" customHeight="1" thickBot="1">
      <c r="A2" s="770" t="s">
        <v>67</v>
      </c>
      <c r="B2" s="771"/>
      <c r="C2" s="771"/>
      <c r="D2" s="771"/>
      <c r="E2" s="771"/>
      <c r="F2" s="771"/>
      <c r="G2" s="771"/>
      <c r="H2" s="771"/>
      <c r="I2" s="771"/>
      <c r="J2" s="771"/>
    </row>
    <row r="3" spans="1:11" ht="72.599999999999994" customHeight="1" thickBot="1">
      <c r="A3" s="270" t="s">
        <v>76</v>
      </c>
      <c r="B3" s="261" t="s">
        <v>29</v>
      </c>
      <c r="C3" s="303" t="s">
        <v>30</v>
      </c>
      <c r="D3" s="304" t="s">
        <v>32</v>
      </c>
      <c r="E3" s="305" t="s">
        <v>32</v>
      </c>
      <c r="F3" s="610" t="s">
        <v>33</v>
      </c>
      <c r="G3" s="266" t="s">
        <v>34</v>
      </c>
      <c r="H3" s="267" t="s">
        <v>31</v>
      </c>
      <c r="I3" s="285" t="s">
        <v>31</v>
      </c>
      <c r="J3" s="285" t="s">
        <v>31</v>
      </c>
    </row>
    <row r="4" spans="1:11" ht="53.45" customHeight="1">
      <c r="A4" s="864" t="s">
        <v>228</v>
      </c>
      <c r="B4" s="774" t="s">
        <v>321</v>
      </c>
      <c r="C4" s="310" t="s">
        <v>124</v>
      </c>
      <c r="D4" s="738">
        <v>2095</v>
      </c>
      <c r="E4" s="249">
        <f t="shared" ref="E4:E5" si="0">D4</f>
        <v>2095</v>
      </c>
      <c r="F4" s="430">
        <v>0.5</v>
      </c>
      <c r="G4" s="319">
        <f>E4*(1-F4)</f>
        <v>1047.5</v>
      </c>
      <c r="H4" s="597"/>
      <c r="I4" s="739">
        <v>607</v>
      </c>
      <c r="J4" s="974">
        <v>682.875</v>
      </c>
      <c r="K4" s="627" t="s">
        <v>337</v>
      </c>
    </row>
    <row r="5" spans="1:11" ht="53.45" customHeight="1" thickBot="1">
      <c r="A5" s="865"/>
      <c r="B5" s="780"/>
      <c r="C5" s="310" t="s">
        <v>129</v>
      </c>
      <c r="D5" s="738">
        <v>2977</v>
      </c>
      <c r="E5" s="249">
        <f t="shared" si="0"/>
        <v>2977</v>
      </c>
      <c r="F5" s="430">
        <v>0.5554</v>
      </c>
      <c r="G5" s="394">
        <f>E5*(1-F5)</f>
        <v>1323.5742</v>
      </c>
      <c r="H5" s="597"/>
      <c r="I5" s="739">
        <v>872</v>
      </c>
      <c r="J5" s="972">
        <v>981</v>
      </c>
      <c r="K5" s="627" t="s">
        <v>337</v>
      </c>
    </row>
    <row r="6" spans="1:11" ht="72.599999999999994" customHeight="1" thickBot="1">
      <c r="A6" s="270" t="s">
        <v>76</v>
      </c>
      <c r="B6" s="261" t="s">
        <v>29</v>
      </c>
      <c r="C6" s="303" t="s">
        <v>30</v>
      </c>
      <c r="D6" s="304" t="s">
        <v>32</v>
      </c>
      <c r="E6" s="305" t="s">
        <v>32</v>
      </c>
      <c r="F6" s="610" t="s">
        <v>33</v>
      </c>
      <c r="G6" s="266" t="s">
        <v>34</v>
      </c>
      <c r="H6" s="267" t="s">
        <v>31</v>
      </c>
      <c r="I6" s="285" t="s">
        <v>31</v>
      </c>
      <c r="J6" s="285" t="s">
        <v>31</v>
      </c>
    </row>
    <row r="7" spans="1:11" ht="128.44999999999999" customHeight="1" thickBot="1">
      <c r="A7" s="624" t="s">
        <v>232</v>
      </c>
      <c r="B7" s="620" t="s">
        <v>322</v>
      </c>
      <c r="C7" s="310" t="s">
        <v>132</v>
      </c>
      <c r="D7" s="699">
        <v>2653</v>
      </c>
      <c r="E7" s="249">
        <f>D7</f>
        <v>2653</v>
      </c>
      <c r="F7" s="430">
        <v>0.45</v>
      </c>
      <c r="G7" s="125">
        <f>E7*(1-F7)</f>
        <v>1459.15</v>
      </c>
      <c r="H7" s="171"/>
      <c r="I7" s="700">
        <v>945</v>
      </c>
      <c r="J7" s="970">
        <v>1063.125</v>
      </c>
      <c r="K7" s="628" t="s">
        <v>338</v>
      </c>
    </row>
    <row r="8" spans="1:11" ht="72.599999999999994" customHeight="1" thickBot="1">
      <c r="A8" s="270" t="s">
        <v>76</v>
      </c>
      <c r="B8" s="261" t="s">
        <v>29</v>
      </c>
      <c r="C8" s="303" t="s">
        <v>30</v>
      </c>
      <c r="D8" s="304" t="s">
        <v>32</v>
      </c>
      <c r="E8" s="305" t="s">
        <v>32</v>
      </c>
      <c r="F8" s="610" t="s">
        <v>33</v>
      </c>
      <c r="G8" s="266" t="s">
        <v>34</v>
      </c>
      <c r="H8" s="267" t="s">
        <v>31</v>
      </c>
      <c r="I8" s="285" t="s">
        <v>31</v>
      </c>
      <c r="J8" s="285" t="s">
        <v>31</v>
      </c>
    </row>
    <row r="9" spans="1:11" ht="128.44999999999999" customHeight="1" thickBot="1">
      <c r="A9" s="624" t="s">
        <v>233</v>
      </c>
      <c r="B9" s="620" t="s">
        <v>123</v>
      </c>
      <c r="C9" s="310" t="s">
        <v>68</v>
      </c>
      <c r="D9" s="738">
        <v>4410</v>
      </c>
      <c r="E9" s="249">
        <f>D9</f>
        <v>4410</v>
      </c>
      <c r="F9" s="430">
        <v>0.5</v>
      </c>
      <c r="G9" s="125">
        <f>E9*(1-F9)</f>
        <v>2205</v>
      </c>
      <c r="H9" s="171"/>
      <c r="I9" s="739">
        <v>1365</v>
      </c>
      <c r="J9" s="970">
        <v>1535.625</v>
      </c>
      <c r="K9" s="650" t="s">
        <v>337</v>
      </c>
    </row>
    <row r="10" spans="1:11" ht="72.599999999999994" customHeight="1" thickBot="1">
      <c r="A10" s="270" t="s">
        <v>76</v>
      </c>
      <c r="B10" s="261" t="s">
        <v>29</v>
      </c>
      <c r="C10" s="303" t="s">
        <v>30</v>
      </c>
      <c r="D10" s="304" t="s">
        <v>32</v>
      </c>
      <c r="E10" s="305" t="s">
        <v>32</v>
      </c>
      <c r="F10" s="610" t="s">
        <v>33</v>
      </c>
      <c r="G10" s="266" t="s">
        <v>34</v>
      </c>
      <c r="H10" s="267" t="s">
        <v>31</v>
      </c>
      <c r="I10" s="285" t="s">
        <v>31</v>
      </c>
      <c r="J10" s="285" t="s">
        <v>31</v>
      </c>
    </row>
    <row r="11" spans="1:11" ht="132.6" customHeight="1" thickBot="1">
      <c r="A11" s="624" t="s">
        <v>95</v>
      </c>
      <c r="B11" s="620" t="s">
        <v>122</v>
      </c>
      <c r="C11" s="310" t="s">
        <v>68</v>
      </c>
      <c r="D11" s="738">
        <v>6946</v>
      </c>
      <c r="E11" s="249">
        <f>D11</f>
        <v>6946</v>
      </c>
      <c r="F11" s="430">
        <v>0.5</v>
      </c>
      <c r="G11" s="125">
        <f>E11*(1-F11)</f>
        <v>3473</v>
      </c>
      <c r="H11" s="171"/>
      <c r="I11" s="739">
        <v>2095</v>
      </c>
      <c r="J11" s="970">
        <v>2356.875</v>
      </c>
      <c r="K11" s="650" t="s">
        <v>337</v>
      </c>
    </row>
    <row r="12" spans="1:11" ht="68.45" customHeight="1" thickBot="1">
      <c r="A12" s="270" t="s">
        <v>76</v>
      </c>
      <c r="B12" s="261" t="s">
        <v>29</v>
      </c>
      <c r="C12" s="261" t="s">
        <v>30</v>
      </c>
      <c r="D12" s="304" t="s">
        <v>32</v>
      </c>
      <c r="E12" s="305" t="s">
        <v>32</v>
      </c>
      <c r="F12" s="610" t="s">
        <v>33</v>
      </c>
      <c r="G12" s="266" t="s">
        <v>34</v>
      </c>
      <c r="H12" s="267" t="s">
        <v>31</v>
      </c>
      <c r="I12" s="285" t="s">
        <v>31</v>
      </c>
      <c r="J12" s="285" t="s">
        <v>31</v>
      </c>
    </row>
    <row r="13" spans="1:11" ht="136.5" customHeight="1" thickBot="1">
      <c r="A13" s="624" t="s">
        <v>238</v>
      </c>
      <c r="B13" s="620" t="s">
        <v>181</v>
      </c>
      <c r="C13" s="311" t="s">
        <v>69</v>
      </c>
      <c r="D13" s="738">
        <v>1820</v>
      </c>
      <c r="E13" s="249">
        <f>D13</f>
        <v>1820</v>
      </c>
      <c r="F13" s="496">
        <v>0.4</v>
      </c>
      <c r="G13" s="125">
        <f>E13*(1-F13)</f>
        <v>1092</v>
      </c>
      <c r="H13" s="171"/>
      <c r="I13" s="739">
        <v>717</v>
      </c>
      <c r="J13" s="970">
        <v>806.625</v>
      </c>
      <c r="K13" s="650" t="s">
        <v>337</v>
      </c>
    </row>
    <row r="14" spans="1:11" ht="68.45" customHeight="1" thickBot="1">
      <c r="A14" s="270" t="s">
        <v>76</v>
      </c>
      <c r="B14" s="261" t="s">
        <v>29</v>
      </c>
      <c r="C14" s="261" t="s">
        <v>30</v>
      </c>
      <c r="D14" s="304" t="s">
        <v>32</v>
      </c>
      <c r="E14" s="305" t="s">
        <v>32</v>
      </c>
      <c r="F14" s="610" t="s">
        <v>33</v>
      </c>
      <c r="G14" s="266" t="s">
        <v>34</v>
      </c>
      <c r="H14" s="267" t="s">
        <v>31</v>
      </c>
      <c r="I14" s="285" t="s">
        <v>31</v>
      </c>
      <c r="J14" s="285" t="s">
        <v>31</v>
      </c>
    </row>
    <row r="15" spans="1:11" ht="136.5" customHeight="1" thickBot="1">
      <c r="A15" s="624" t="s">
        <v>234</v>
      </c>
      <c r="B15" s="620" t="s">
        <v>323</v>
      </c>
      <c r="C15" s="311" t="s">
        <v>133</v>
      </c>
      <c r="D15" s="738">
        <v>2764</v>
      </c>
      <c r="E15" s="249">
        <f>D15</f>
        <v>2764</v>
      </c>
      <c r="F15" s="496">
        <v>0.3</v>
      </c>
      <c r="G15" s="125">
        <f>E15*(1-F15)</f>
        <v>1934.8</v>
      </c>
      <c r="H15" s="171"/>
      <c r="I15" s="739">
        <v>1092</v>
      </c>
      <c r="J15" s="970">
        <v>1228.5</v>
      </c>
      <c r="K15" s="650" t="s">
        <v>337</v>
      </c>
    </row>
    <row r="16" spans="1:11" ht="52.5" customHeight="1" thickBot="1">
      <c r="A16" s="270" t="s">
        <v>76</v>
      </c>
      <c r="B16" s="261" t="s">
        <v>29</v>
      </c>
      <c r="C16" s="261" t="s">
        <v>30</v>
      </c>
      <c r="D16" s="304" t="s">
        <v>32</v>
      </c>
      <c r="E16" s="305" t="s">
        <v>32</v>
      </c>
      <c r="F16" s="610" t="s">
        <v>33</v>
      </c>
      <c r="G16" s="266" t="s">
        <v>34</v>
      </c>
      <c r="H16" s="267" t="s">
        <v>31</v>
      </c>
      <c r="I16" s="285" t="s">
        <v>31</v>
      </c>
      <c r="J16" s="285" t="s">
        <v>31</v>
      </c>
    </row>
    <row r="17" spans="1:12" ht="158.25" customHeight="1" thickBot="1">
      <c r="A17" s="624" t="s">
        <v>230</v>
      </c>
      <c r="B17" s="620" t="s">
        <v>324</v>
      </c>
      <c r="C17" s="312" t="s">
        <v>70</v>
      </c>
      <c r="D17" s="735">
        <v>4388</v>
      </c>
      <c r="E17" s="251">
        <f>D17</f>
        <v>4388</v>
      </c>
      <c r="F17" s="611">
        <v>0.5</v>
      </c>
      <c r="G17" s="125">
        <f>E17*(1-F17)</f>
        <v>2194</v>
      </c>
      <c r="H17" s="172"/>
      <c r="I17" s="740">
        <v>1254</v>
      </c>
      <c r="J17" s="972">
        <v>1410.75</v>
      </c>
      <c r="K17" s="650" t="s">
        <v>337</v>
      </c>
    </row>
    <row r="18" spans="1:12" ht="52.5" customHeight="1" thickBot="1">
      <c r="A18" s="270" t="s">
        <v>76</v>
      </c>
      <c r="B18" s="261" t="s">
        <v>29</v>
      </c>
      <c r="C18" s="261" t="s">
        <v>30</v>
      </c>
      <c r="D18" s="304" t="s">
        <v>32</v>
      </c>
      <c r="E18" s="305" t="s">
        <v>32</v>
      </c>
      <c r="F18" s="610" t="s">
        <v>33</v>
      </c>
      <c r="G18" s="266" t="s">
        <v>34</v>
      </c>
      <c r="H18" s="267" t="s">
        <v>31</v>
      </c>
      <c r="I18" s="285" t="s">
        <v>31</v>
      </c>
      <c r="J18" s="285" t="s">
        <v>31</v>
      </c>
    </row>
    <row r="19" spans="1:12" ht="158.25" customHeight="1" thickBot="1">
      <c r="A19" s="624" t="s">
        <v>199</v>
      </c>
      <c r="B19" s="620" t="s">
        <v>325</v>
      </c>
      <c r="C19" s="312" t="s">
        <v>131</v>
      </c>
      <c r="D19" s="735">
        <v>8174</v>
      </c>
      <c r="E19" s="251">
        <f>D19</f>
        <v>8174</v>
      </c>
      <c r="F19" s="611">
        <v>0.3</v>
      </c>
      <c r="G19" s="125">
        <f>E19*(1-F19)</f>
        <v>5721.7999999999993</v>
      </c>
      <c r="H19" s="172"/>
      <c r="I19" s="740">
        <v>3253</v>
      </c>
      <c r="J19" s="972">
        <v>3659.625</v>
      </c>
      <c r="K19" s="650" t="s">
        <v>337</v>
      </c>
    </row>
    <row r="20" spans="1:12" ht="52.5" customHeight="1" thickBot="1">
      <c r="A20" s="270" t="s">
        <v>76</v>
      </c>
      <c r="B20" s="261" t="s">
        <v>29</v>
      </c>
      <c r="C20" s="261" t="s">
        <v>30</v>
      </c>
      <c r="D20" s="304" t="s">
        <v>32</v>
      </c>
      <c r="E20" s="305" t="s">
        <v>32</v>
      </c>
      <c r="F20" s="610" t="s">
        <v>33</v>
      </c>
      <c r="G20" s="266" t="s">
        <v>34</v>
      </c>
      <c r="H20" s="267" t="s">
        <v>31</v>
      </c>
      <c r="I20" s="285" t="s">
        <v>31</v>
      </c>
      <c r="J20" s="285" t="s">
        <v>31</v>
      </c>
    </row>
    <row r="21" spans="1:12" ht="140.25" customHeight="1" thickBot="1">
      <c r="A21" s="624" t="s">
        <v>231</v>
      </c>
      <c r="B21" s="620" t="s">
        <v>326</v>
      </c>
      <c r="C21" s="311" t="s">
        <v>70</v>
      </c>
      <c r="D21" s="738">
        <v>2067</v>
      </c>
      <c r="E21" s="249">
        <f>D21</f>
        <v>2067</v>
      </c>
      <c r="F21" s="430">
        <v>0.2</v>
      </c>
      <c r="G21" s="125">
        <f>E21*(1-F21)</f>
        <v>1653.6000000000001</v>
      </c>
      <c r="H21" s="171"/>
      <c r="I21" s="739">
        <v>938</v>
      </c>
      <c r="J21" s="973">
        <v>1055.25</v>
      </c>
      <c r="K21" s="650" t="s">
        <v>337</v>
      </c>
    </row>
    <row r="22" spans="1:12" ht="52.5" customHeight="1" thickBot="1">
      <c r="A22" s="270" t="s">
        <v>76</v>
      </c>
      <c r="B22" s="261" t="s">
        <v>29</v>
      </c>
      <c r="C22" s="261" t="s">
        <v>30</v>
      </c>
      <c r="D22" s="304" t="s">
        <v>32</v>
      </c>
      <c r="E22" s="305" t="s">
        <v>32</v>
      </c>
      <c r="F22" s="610" t="s">
        <v>33</v>
      </c>
      <c r="G22" s="266" t="s">
        <v>34</v>
      </c>
      <c r="H22" s="267" t="s">
        <v>31</v>
      </c>
      <c r="I22" s="285" t="s">
        <v>31</v>
      </c>
      <c r="J22" s="285" t="s">
        <v>31</v>
      </c>
    </row>
    <row r="23" spans="1:12" ht="140.25" customHeight="1" thickBot="1">
      <c r="A23" s="624" t="s">
        <v>236</v>
      </c>
      <c r="B23" s="620" t="s">
        <v>71</v>
      </c>
      <c r="C23" s="311" t="s">
        <v>96</v>
      </c>
      <c r="D23" s="738">
        <v>4950</v>
      </c>
      <c r="E23" s="249">
        <f>D23</f>
        <v>4950</v>
      </c>
      <c r="F23" s="430">
        <v>0.3</v>
      </c>
      <c r="G23" s="125">
        <f>E23*(1-F23)</f>
        <v>3465</v>
      </c>
      <c r="H23" s="171"/>
      <c r="I23" s="739">
        <v>1964</v>
      </c>
      <c r="J23" s="970">
        <v>2209.5</v>
      </c>
      <c r="K23" s="650" t="s">
        <v>337</v>
      </c>
    </row>
    <row r="24" spans="1:12" ht="52.5" customHeight="1" thickBot="1">
      <c r="A24" s="270" t="s">
        <v>76</v>
      </c>
      <c r="B24" s="261" t="s">
        <v>29</v>
      </c>
      <c r="C24" s="261" t="s">
        <v>30</v>
      </c>
      <c r="D24" s="304" t="s">
        <v>32</v>
      </c>
      <c r="E24" s="305" t="s">
        <v>32</v>
      </c>
      <c r="F24" s="610" t="s">
        <v>33</v>
      </c>
      <c r="G24" s="266" t="s">
        <v>34</v>
      </c>
      <c r="H24" s="269" t="s">
        <v>31</v>
      </c>
      <c r="I24" s="285" t="s">
        <v>31</v>
      </c>
      <c r="J24" s="285" t="s">
        <v>31</v>
      </c>
    </row>
    <row r="25" spans="1:12" ht="54" customHeight="1">
      <c r="A25" s="864" t="s">
        <v>229</v>
      </c>
      <c r="B25" s="774" t="s">
        <v>327</v>
      </c>
      <c r="C25" s="312" t="s">
        <v>72</v>
      </c>
      <c r="D25" s="735">
        <v>5198</v>
      </c>
      <c r="E25" s="251">
        <f t="shared" ref="E25:E27" si="1">D25</f>
        <v>5198</v>
      </c>
      <c r="F25" s="611">
        <v>0.3</v>
      </c>
      <c r="G25" s="99">
        <f>E25*(1-F25)</f>
        <v>3638.6</v>
      </c>
      <c r="H25" s="173"/>
      <c r="I25" s="739">
        <v>2058</v>
      </c>
      <c r="J25" s="970">
        <v>2315.25</v>
      </c>
      <c r="K25" s="650" t="s">
        <v>337</v>
      </c>
      <c r="L25" s="131"/>
    </row>
    <row r="26" spans="1:12" ht="54" customHeight="1">
      <c r="A26" s="864"/>
      <c r="B26" s="774"/>
      <c r="C26" s="313" t="s">
        <v>73</v>
      </c>
      <c r="D26" s="736">
        <v>5198</v>
      </c>
      <c r="E26" s="250">
        <f t="shared" si="1"/>
        <v>5198</v>
      </c>
      <c r="F26" s="612">
        <v>0.3</v>
      </c>
      <c r="G26" s="101">
        <f>E26*(1-F26)</f>
        <v>3638.6</v>
      </c>
      <c r="H26" s="173"/>
      <c r="I26" s="739">
        <v>2100</v>
      </c>
      <c r="J26" s="970">
        <v>2362.5</v>
      </c>
      <c r="K26" s="650" t="s">
        <v>337</v>
      </c>
      <c r="L26" s="131"/>
    </row>
    <row r="27" spans="1:12" ht="54" customHeight="1" thickBot="1">
      <c r="A27" s="865"/>
      <c r="B27" s="780"/>
      <c r="C27" s="314" t="s">
        <v>74</v>
      </c>
      <c r="D27" s="737">
        <v>5198</v>
      </c>
      <c r="E27" s="252">
        <f t="shared" si="1"/>
        <v>5198</v>
      </c>
      <c r="F27" s="613">
        <v>0.3</v>
      </c>
      <c r="G27" s="102">
        <f>E27*(1-F27)</f>
        <v>3638.6</v>
      </c>
      <c r="H27" s="174"/>
      <c r="I27" s="740">
        <v>2100</v>
      </c>
      <c r="J27" s="972">
        <v>2362.5</v>
      </c>
      <c r="K27" s="650" t="s">
        <v>337</v>
      </c>
      <c r="L27" s="131"/>
    </row>
    <row r="28" spans="1:12" ht="52.5" customHeight="1" thickBot="1">
      <c r="A28" s="270" t="s">
        <v>76</v>
      </c>
      <c r="B28" s="261" t="s">
        <v>29</v>
      </c>
      <c r="C28" s="261" t="s">
        <v>30</v>
      </c>
      <c r="D28" s="304" t="s">
        <v>32</v>
      </c>
      <c r="E28" s="305" t="s">
        <v>32</v>
      </c>
      <c r="F28" s="610" t="s">
        <v>33</v>
      </c>
      <c r="G28" s="266" t="s">
        <v>34</v>
      </c>
      <c r="H28" s="267" t="s">
        <v>31</v>
      </c>
      <c r="I28" s="285" t="s">
        <v>31</v>
      </c>
      <c r="J28" s="285" t="s">
        <v>31</v>
      </c>
    </row>
    <row r="29" spans="1:12" ht="140.25" customHeight="1" thickBot="1">
      <c r="A29" s="625" t="s">
        <v>237</v>
      </c>
      <c r="B29" s="621" t="s">
        <v>135</v>
      </c>
      <c r="C29" s="314" t="s">
        <v>69</v>
      </c>
      <c r="D29" s="737">
        <v>7034</v>
      </c>
      <c r="E29" s="252">
        <f>D29</f>
        <v>7034</v>
      </c>
      <c r="F29" s="496">
        <v>0.5</v>
      </c>
      <c r="G29" s="125">
        <f>E29*(1-F29)</f>
        <v>3517</v>
      </c>
      <c r="H29" s="172"/>
      <c r="I29" s="740">
        <v>1820</v>
      </c>
      <c r="J29" s="972">
        <v>2047.5</v>
      </c>
      <c r="K29" s="650" t="s">
        <v>337</v>
      </c>
    </row>
    <row r="30" spans="1:12" ht="47.45" customHeight="1" thickBot="1">
      <c r="A30" s="270" t="s">
        <v>76</v>
      </c>
      <c r="B30" s="543" t="s">
        <v>29</v>
      </c>
      <c r="C30" s="538" t="s">
        <v>30</v>
      </c>
      <c r="D30" s="298" t="s">
        <v>34</v>
      </c>
      <c r="E30" s="300" t="s">
        <v>32</v>
      </c>
      <c r="F30" s="610" t="s">
        <v>33</v>
      </c>
      <c r="G30" s="266" t="s">
        <v>34</v>
      </c>
      <c r="H30" s="269" t="s">
        <v>31</v>
      </c>
      <c r="I30" s="285" t="s">
        <v>31</v>
      </c>
      <c r="J30" s="285" t="s">
        <v>31</v>
      </c>
      <c r="L30" s="131"/>
    </row>
    <row r="31" spans="1:12" ht="163.15" customHeight="1" thickBot="1">
      <c r="A31" s="625" t="s">
        <v>235</v>
      </c>
      <c r="B31" s="621" t="s">
        <v>328</v>
      </c>
      <c r="C31" s="297" t="s">
        <v>130</v>
      </c>
      <c r="D31" s="758">
        <v>6878</v>
      </c>
      <c r="E31" s="133">
        <f>D31</f>
        <v>6878</v>
      </c>
      <c r="F31" s="496">
        <v>0.2</v>
      </c>
      <c r="G31" s="248">
        <f>ROUND(E31*(1-F31),0)</f>
        <v>5502</v>
      </c>
      <c r="H31" s="545"/>
      <c r="I31" s="759">
        <v>3087</v>
      </c>
      <c r="J31" s="973">
        <v>3472.875</v>
      </c>
      <c r="K31" s="650" t="s">
        <v>337</v>
      </c>
      <c r="L31" s="131"/>
    </row>
    <row r="32" spans="1:12" ht="52.5" customHeight="1" thickBot="1">
      <c r="A32" s="270" t="s">
        <v>76</v>
      </c>
      <c r="B32" s="261" t="s">
        <v>29</v>
      </c>
      <c r="C32" s="261" t="s">
        <v>30</v>
      </c>
      <c r="D32" s="304" t="s">
        <v>32</v>
      </c>
      <c r="E32" s="305" t="s">
        <v>32</v>
      </c>
      <c r="F32" s="610" t="s">
        <v>33</v>
      </c>
      <c r="G32" s="266" t="s">
        <v>34</v>
      </c>
      <c r="H32" s="267" t="s">
        <v>31</v>
      </c>
      <c r="I32" s="285" t="s">
        <v>31</v>
      </c>
      <c r="J32" s="285" t="s">
        <v>31</v>
      </c>
    </row>
    <row r="33" spans="1:11" ht="140.25" customHeight="1" thickBot="1">
      <c r="A33" s="625" t="s">
        <v>261</v>
      </c>
      <c r="B33" s="621" t="s">
        <v>329</v>
      </c>
      <c r="C33" s="314" t="s">
        <v>144</v>
      </c>
      <c r="D33" s="737">
        <v>5924</v>
      </c>
      <c r="E33" s="252">
        <f>D33</f>
        <v>5924</v>
      </c>
      <c r="F33" s="496">
        <v>0.3</v>
      </c>
      <c r="G33" s="125">
        <f>E33*(1-F33)</f>
        <v>4146.8</v>
      </c>
      <c r="H33" s="617">
        <f>(ПОДУШКИ_опт!B31*(1-ПОДУШКИ_опт!$D$30)*(1-ПОДУШКИ_опт!C31))/(IF(AND('Категория(опт)'!$B$6="с НДС"),1,IF(AND('Категория(опт)'!$B$6="без НДС"),1.2,"")))</f>
        <v>2453.2200000000003</v>
      </c>
      <c r="I33" s="176">
        <f>H33</f>
        <v>2453.2200000000003</v>
      </c>
      <c r="J33" s="972">
        <v>2759.8725000000004</v>
      </c>
      <c r="K33" s="650" t="s">
        <v>337</v>
      </c>
    </row>
    <row r="34" spans="1:11" ht="52.5" customHeight="1" thickBot="1">
      <c r="A34" s="270" t="s">
        <v>76</v>
      </c>
      <c r="B34" s="278" t="s">
        <v>29</v>
      </c>
      <c r="C34" s="543" t="s">
        <v>30</v>
      </c>
      <c r="D34" s="262" t="s">
        <v>32</v>
      </c>
      <c r="E34" s="263" t="s">
        <v>32</v>
      </c>
      <c r="F34" s="614" t="s">
        <v>33</v>
      </c>
      <c r="G34" s="266" t="s">
        <v>34</v>
      </c>
      <c r="H34" s="267" t="s">
        <v>31</v>
      </c>
      <c r="I34" s="285" t="s">
        <v>31</v>
      </c>
      <c r="J34" s="971" t="e">
        <v>#VALUE!</v>
      </c>
    </row>
    <row r="35" spans="1:11" ht="140.25" customHeight="1" thickBot="1">
      <c r="A35" s="625" t="s">
        <v>119</v>
      </c>
      <c r="B35" s="279" t="s">
        <v>330</v>
      </c>
      <c r="C35" s="314" t="s">
        <v>69</v>
      </c>
      <c r="D35" s="757">
        <v>2680</v>
      </c>
      <c r="E35" s="142">
        <f>D35</f>
        <v>2680</v>
      </c>
      <c r="F35" s="615">
        <v>0.46100000000000002</v>
      </c>
      <c r="G35" s="125">
        <f>E35*(1-F35)</f>
        <v>1444.5199999999998</v>
      </c>
      <c r="H35" s="172"/>
      <c r="I35" s="740">
        <v>924</v>
      </c>
      <c r="J35" s="972">
        <v>1039.5</v>
      </c>
      <c r="K35" s="627" t="s">
        <v>337</v>
      </c>
    </row>
    <row r="36" spans="1:11" ht="52.5" customHeight="1" thickBot="1">
      <c r="A36" s="270" t="s">
        <v>76</v>
      </c>
      <c r="B36" s="543" t="s">
        <v>29</v>
      </c>
      <c r="C36" s="543" t="s">
        <v>30</v>
      </c>
      <c r="D36" s="262" t="s">
        <v>32</v>
      </c>
      <c r="E36" s="263" t="s">
        <v>32</v>
      </c>
      <c r="F36" s="614" t="s">
        <v>33</v>
      </c>
      <c r="G36" s="266" t="s">
        <v>34</v>
      </c>
      <c r="H36" s="267" t="s">
        <v>31</v>
      </c>
      <c r="I36" s="285" t="s">
        <v>31</v>
      </c>
      <c r="J36" s="285" t="s">
        <v>31</v>
      </c>
    </row>
    <row r="37" spans="1:11" ht="140.25" customHeight="1" thickBot="1">
      <c r="A37" s="625" t="s">
        <v>262</v>
      </c>
      <c r="B37" s="279" t="s">
        <v>331</v>
      </c>
      <c r="C37" s="314" t="s">
        <v>69</v>
      </c>
      <c r="D37" s="757">
        <v>6329</v>
      </c>
      <c r="E37" s="141">
        <f>D37</f>
        <v>6329</v>
      </c>
      <c r="F37" s="615">
        <v>0.6552</v>
      </c>
      <c r="G37" s="125">
        <f>E37*(1-F37)</f>
        <v>2182.2392</v>
      </c>
      <c r="H37" s="172"/>
      <c r="I37" s="740">
        <v>1389</v>
      </c>
      <c r="J37" s="972">
        <v>1562.625</v>
      </c>
      <c r="K37" s="627" t="s">
        <v>337</v>
      </c>
    </row>
    <row r="38" spans="1:11">
      <c r="A38" s="55"/>
      <c r="B38" s="46"/>
      <c r="C38" s="46"/>
      <c r="D38" s="258"/>
      <c r="E38" s="308"/>
      <c r="F38" s="69"/>
      <c r="G38" s="69"/>
    </row>
    <row r="39" spans="1:11" ht="15.75">
      <c r="A39" s="214" t="str">
        <f>Контакты!$B$10</f>
        <v>почта для приёма заказов</v>
      </c>
      <c r="B39" s="91" t="str">
        <f>Контакты!$C$10</f>
        <v>хххх@ххх.ru</v>
      </c>
      <c r="C39" s="46"/>
      <c r="D39" s="258"/>
      <c r="E39" s="308"/>
      <c r="F39" s="69"/>
      <c r="G39" s="69"/>
    </row>
    <row r="40" spans="1:11" ht="15.75">
      <c r="A40" s="214" t="str">
        <f>Контакты!$B$12</f>
        <v>номер телефона службы сервиса</v>
      </c>
      <c r="B40" s="91">
        <f>Контакты!$C$12</f>
        <v>8800</v>
      </c>
      <c r="C40" s="46"/>
      <c r="D40" s="258"/>
      <c r="E40" s="308"/>
      <c r="F40" s="69"/>
      <c r="G40" s="69"/>
    </row>
    <row r="41" spans="1:11">
      <c r="A41" s="55"/>
      <c r="B41" s="46"/>
      <c r="C41" s="46"/>
      <c r="D41" s="258"/>
      <c r="E41" s="308"/>
      <c r="F41" s="69"/>
      <c r="G41" s="69"/>
    </row>
  </sheetData>
  <mergeCells count="6">
    <mergeCell ref="H1:J1"/>
    <mergeCell ref="A25:A27"/>
    <mergeCell ref="B25:B27"/>
    <mergeCell ref="A4:A5"/>
    <mergeCell ref="B4:B5"/>
    <mergeCell ref="A2:J2"/>
  </mergeCells>
  <hyperlinks>
    <hyperlink ref="H1:J1" location="Содержание!A1" display="К СОДЕРЖАНИЮ &gt;&gt;&gt;"/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28" fitToHeight="2" orientation="portrait" r:id="rId1"/>
  <rowBreaks count="1" manualBreakCount="1">
    <brk id="11" max="1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68">
    <tabColor theme="1"/>
    <pageSetUpPr fitToPage="1"/>
  </sheetPr>
  <dimension ref="A1:D31"/>
  <sheetViews>
    <sheetView view="pageBreakPreview" topLeftCell="A19" zoomScale="70" zoomScaleSheetLayoutView="70" workbookViewId="0">
      <selection activeCell="B31" sqref="B31"/>
    </sheetView>
  </sheetViews>
  <sheetFormatPr defaultColWidth="9.140625" defaultRowHeight="21"/>
  <cols>
    <col min="1" max="1" width="48" style="40" customWidth="1"/>
    <col min="2" max="2" width="16.5703125" style="11" customWidth="1"/>
    <col min="3" max="3" width="10" style="20" customWidth="1"/>
    <col min="4" max="4" width="18.5703125" style="2" customWidth="1"/>
    <col min="5" max="16384" width="9.140625" style="2"/>
  </cols>
  <sheetData>
    <row r="1" spans="1:4" ht="52.5" customHeight="1" thickBot="1">
      <c r="A1" s="197" t="s">
        <v>228</v>
      </c>
      <c r="B1" s="38"/>
      <c r="C1" s="21"/>
      <c r="D1" s="43"/>
    </row>
    <row r="2" spans="1:4" ht="15.75">
      <c r="A2" s="866"/>
      <c r="B2" s="189"/>
      <c r="C2" s="105"/>
    </row>
    <row r="3" spans="1:4" ht="16.5" thickBot="1">
      <c r="A3" s="867"/>
      <c r="B3" s="189"/>
      <c r="C3" s="105"/>
    </row>
    <row r="4" spans="1:4" ht="52.5" customHeight="1" thickBot="1">
      <c r="A4" s="197" t="s">
        <v>232</v>
      </c>
      <c r="B4" s="38"/>
      <c r="C4" s="21"/>
      <c r="D4" s="43"/>
    </row>
    <row r="5" spans="1:4" ht="103.5" customHeight="1" thickBot="1">
      <c r="A5" s="144"/>
      <c r="B5" s="190"/>
      <c r="C5" s="126"/>
    </row>
    <row r="6" spans="1:4" ht="52.5" customHeight="1" thickBot="1">
      <c r="A6" s="197" t="s">
        <v>233</v>
      </c>
      <c r="B6" s="38"/>
      <c r="C6" s="21"/>
      <c r="D6" s="41"/>
    </row>
    <row r="7" spans="1:4" ht="103.5" customHeight="1" thickBot="1">
      <c r="A7" s="144"/>
      <c r="B7" s="190"/>
      <c r="C7" s="111"/>
      <c r="D7" s="42"/>
    </row>
    <row r="8" spans="1:4" ht="52.5" customHeight="1" thickBot="1">
      <c r="A8" s="197" t="s">
        <v>95</v>
      </c>
      <c r="B8" s="38"/>
      <c r="C8" s="21"/>
      <c r="D8" s="43"/>
    </row>
    <row r="9" spans="1:4" ht="103.5" customHeight="1" thickBot="1">
      <c r="A9" s="144"/>
      <c r="B9" s="190"/>
      <c r="C9" s="126"/>
    </row>
    <row r="10" spans="1:4" ht="52.5" customHeight="1" thickBot="1">
      <c r="A10" s="197" t="s">
        <v>238</v>
      </c>
      <c r="B10" s="38"/>
      <c r="C10" s="21"/>
      <c r="D10" s="43"/>
    </row>
    <row r="11" spans="1:4" ht="103.5" customHeight="1" thickBot="1">
      <c r="A11" s="144"/>
      <c r="B11" s="95"/>
      <c r="C11" s="90"/>
    </row>
    <row r="12" spans="1:4" ht="52.5" customHeight="1" thickBot="1">
      <c r="A12" s="197" t="s">
        <v>234</v>
      </c>
      <c r="B12" s="38"/>
      <c r="C12" s="88"/>
      <c r="D12" s="43"/>
    </row>
    <row r="13" spans="1:4" ht="103.5" customHeight="1" thickBot="1">
      <c r="A13" s="144"/>
      <c r="B13" s="191"/>
      <c r="C13" s="127"/>
    </row>
    <row r="14" spans="1:4" ht="52.5" customHeight="1" thickBot="1">
      <c r="A14" s="197" t="s">
        <v>230</v>
      </c>
      <c r="B14" s="38"/>
      <c r="C14" s="88"/>
      <c r="D14" s="43"/>
    </row>
    <row r="15" spans="1:4" ht="103.5" customHeight="1" thickBot="1">
      <c r="A15" s="144"/>
      <c r="B15" s="106"/>
      <c r="C15" s="127"/>
    </row>
    <row r="16" spans="1:4" ht="28.5" thickBot="1">
      <c r="A16" s="197" t="s">
        <v>199</v>
      </c>
      <c r="B16" s="38"/>
      <c r="C16" s="21"/>
      <c r="D16" s="43"/>
    </row>
    <row r="17" spans="1:4" ht="21.75" thickBot="1">
      <c r="A17" s="144"/>
      <c r="B17" s="192"/>
      <c r="C17" s="112"/>
    </row>
    <row r="18" spans="1:4" ht="28.5" thickBot="1">
      <c r="A18" s="197" t="s">
        <v>231</v>
      </c>
      <c r="B18" s="38"/>
      <c r="C18" s="88"/>
      <c r="D18" s="43"/>
    </row>
    <row r="19" spans="1:4" ht="21.75" thickBot="1">
      <c r="A19" s="144"/>
      <c r="B19" s="107"/>
      <c r="C19" s="113"/>
    </row>
    <row r="20" spans="1:4" ht="27" thickBot="1">
      <c r="A20" s="197" t="s">
        <v>236</v>
      </c>
      <c r="B20" s="38"/>
      <c r="C20" s="21"/>
    </row>
    <row r="21" spans="1:4" ht="21.75" thickBot="1">
      <c r="A21" s="144"/>
      <c r="B21" s="107"/>
      <c r="C21" s="113"/>
    </row>
    <row r="22" spans="1:4" ht="27" thickBot="1">
      <c r="A22" s="197" t="s">
        <v>229</v>
      </c>
      <c r="B22" s="38"/>
      <c r="C22" s="21"/>
    </row>
    <row r="23" spans="1:4" ht="16.5" thickBot="1">
      <c r="A23" s="866"/>
      <c r="B23" s="192"/>
      <c r="C23" s="112"/>
    </row>
    <row r="24" spans="1:4" ht="15">
      <c r="A24" s="866"/>
      <c r="B24" s="38"/>
      <c r="C24" s="21"/>
    </row>
    <row r="25" spans="1:4" ht="15.6" customHeight="1" thickBot="1">
      <c r="A25" s="867"/>
      <c r="B25" s="192"/>
      <c r="C25" s="127"/>
    </row>
    <row r="26" spans="1:4" ht="15.6" customHeight="1" thickBot="1">
      <c r="A26" s="197" t="s">
        <v>237</v>
      </c>
      <c r="B26" s="192"/>
      <c r="C26" s="127"/>
    </row>
    <row r="27" spans="1:4" ht="16.149999999999999" customHeight="1" thickBot="1">
      <c r="A27" s="306"/>
      <c r="B27" s="192"/>
      <c r="C27" s="127"/>
    </row>
    <row r="28" spans="1:4" ht="28.5" thickBot="1">
      <c r="A28" s="197" t="s">
        <v>235</v>
      </c>
      <c r="B28" s="38"/>
      <c r="C28" s="21"/>
      <c r="D28" s="43"/>
    </row>
    <row r="29" spans="1:4" ht="27" thickBot="1">
      <c r="A29" s="299"/>
      <c r="B29" s="191"/>
      <c r="C29" s="524"/>
    </row>
    <row r="30" spans="1:4" ht="30.75" thickBot="1">
      <c r="A30" s="197" t="s">
        <v>261</v>
      </c>
      <c r="B30" s="38" t="s">
        <v>32</v>
      </c>
      <c r="C30" s="21" t="s">
        <v>33</v>
      </c>
      <c r="D30" s="43">
        <f>IF(AND('Категория(опт)'!$B$1="A+"),50%,IF(AND('Категория(опт)'!$B$1="A"),47%,IF(AND('Категория(опт)'!$B$1="B"),44%,IF(AND('Категория(опт)'!$B$1="C"),41%,""))))</f>
        <v>0.41</v>
      </c>
    </row>
    <row r="31" spans="1:4" ht="21.75" thickBot="1">
      <c r="A31" s="306"/>
      <c r="B31" s="701">
        <v>5940</v>
      </c>
      <c r="C31" s="616">
        <v>0.3</v>
      </c>
    </row>
  </sheetData>
  <mergeCells count="2">
    <mergeCell ref="A2:A3"/>
    <mergeCell ref="A23:A25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>
    <tabColor rgb="FFFF0000"/>
  </sheetPr>
  <dimension ref="A1:J7"/>
  <sheetViews>
    <sheetView view="pageBreakPreview" zoomScaleSheetLayoutView="100" workbookViewId="0">
      <selection activeCell="H12" sqref="H12"/>
    </sheetView>
  </sheetViews>
  <sheetFormatPr defaultColWidth="9.140625" defaultRowHeight="15"/>
  <cols>
    <col min="1" max="1" width="17.140625" style="3" customWidth="1"/>
    <col min="2" max="2" width="12.28515625" style="3" customWidth="1"/>
    <col min="3" max="3" width="14.85546875" style="4" hidden="1" customWidth="1"/>
    <col min="4" max="4" width="9.140625" style="3" hidden="1" customWidth="1"/>
    <col min="5" max="16384" width="9.140625" style="3"/>
  </cols>
  <sheetData>
    <row r="1" spans="1:10" ht="21.75" thickBot="1">
      <c r="A1" s="53" t="s">
        <v>5</v>
      </c>
      <c r="B1" s="5" t="s">
        <v>9</v>
      </c>
      <c r="C1" s="6" t="s">
        <v>7</v>
      </c>
    </row>
    <row r="2" spans="1:10" ht="14.45" hidden="1" customHeight="1" thickBot="1">
      <c r="A2" s="83"/>
      <c r="B2" s="84"/>
      <c r="C2" s="82" t="s">
        <v>6</v>
      </c>
      <c r="D2" s="84"/>
      <c r="E2" s="84"/>
      <c r="F2" s="84"/>
      <c r="G2" s="84"/>
      <c r="H2" s="84"/>
      <c r="I2" s="84"/>
      <c r="J2" s="85"/>
    </row>
    <row r="3" spans="1:10" hidden="1">
      <c r="A3" s="7"/>
      <c r="B3" s="7"/>
      <c r="C3" s="6" t="s">
        <v>8</v>
      </c>
    </row>
    <row r="4" spans="1:10" hidden="1">
      <c r="A4" s="7"/>
      <c r="B4" s="7"/>
      <c r="C4" s="6" t="s">
        <v>9</v>
      </c>
    </row>
    <row r="5" spans="1:10" ht="15.75" hidden="1" thickBot="1">
      <c r="A5" s="80"/>
      <c r="B5" s="80"/>
      <c r="C5" s="6"/>
    </row>
    <row r="6" spans="1:10" ht="19.5" hidden="1" thickBot="1">
      <c r="A6" s="81" t="s">
        <v>85</v>
      </c>
      <c r="B6" s="79" t="s">
        <v>87</v>
      </c>
      <c r="C6" s="71" t="s">
        <v>87</v>
      </c>
      <c r="D6" s="71">
        <f>IF(AND('Категория(опт)'!$B$6="с НДС"),1,IF(AND('Категория(опт)'!$B$6="без НДС"),1.2,""))</f>
        <v>1</v>
      </c>
    </row>
    <row r="7" spans="1:10">
      <c r="A7" s="71"/>
      <c r="B7" s="71"/>
      <c r="C7" s="71" t="s">
        <v>86</v>
      </c>
      <c r="D7" s="71"/>
    </row>
  </sheetData>
  <dataValidations count="2">
    <dataValidation type="list" allowBlank="1" showInputMessage="1" showErrorMessage="1" sqref="B6">
      <formula1>$C$6:$C$7</formula1>
    </dataValidation>
    <dataValidation type="list" allowBlank="1" showInputMessage="1" showErrorMessage="1" sqref="B1">
      <formula1>$C$2:$C$4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71">
    <tabColor rgb="FFF9DBFD"/>
    <pageSetUpPr fitToPage="1"/>
  </sheetPr>
  <dimension ref="A1:N78"/>
  <sheetViews>
    <sheetView view="pageBreakPreview" zoomScale="70" zoomScaleSheetLayoutView="70" workbookViewId="0">
      <selection activeCell="Q6" sqref="Q6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7.28515625" style="11" customWidth="1"/>
    <col min="4" max="4" width="8.7109375" style="11" customWidth="1"/>
    <col min="5" max="5" width="16.5703125" style="170" hidden="1" customWidth="1"/>
    <col min="6" max="6" width="16.5703125" style="256" customWidth="1"/>
    <col min="7" max="7" width="10" style="110" customWidth="1"/>
    <col min="8" max="8" width="18.42578125" style="63" customWidth="1"/>
    <col min="9" max="9" width="18.140625" style="151" hidden="1" customWidth="1"/>
    <col min="10" max="10" width="18.140625" style="175" hidden="1" customWidth="1"/>
    <col min="11" max="11" width="22" style="175" customWidth="1"/>
    <col min="12" max="12" width="9.140625" style="2" customWidth="1"/>
    <col min="13" max="13" width="11.85546875" style="2" bestFit="1" customWidth="1"/>
    <col min="14" max="16384" width="9.140625" style="2"/>
  </cols>
  <sheetData>
    <row r="1" spans="1:14" ht="19.5" thickBot="1">
      <c r="A1" s="260" t="str">
        <f>Bambino!A1</f>
        <v>с 10.01 по 14.01.2025 г. включительно</v>
      </c>
      <c r="B1" s="46"/>
      <c r="C1" s="46"/>
      <c r="D1" s="46"/>
      <c r="G1" s="69"/>
      <c r="H1" s="62"/>
      <c r="I1" s="991" t="s">
        <v>28</v>
      </c>
      <c r="J1" s="991"/>
      <c r="K1" s="991"/>
    </row>
    <row r="2" spans="1:14" ht="29.25" customHeight="1" thickBot="1">
      <c r="A2" s="816" t="s">
        <v>75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</row>
    <row r="3" spans="1:14" ht="33" customHeight="1" thickBot="1">
      <c r="A3" s="270" t="s">
        <v>76</v>
      </c>
      <c r="B3" s="261" t="s">
        <v>29</v>
      </c>
      <c r="C3" s="767" t="s">
        <v>30</v>
      </c>
      <c r="D3" s="768"/>
      <c r="E3" s="646" t="s">
        <v>32</v>
      </c>
      <c r="F3" s="263" t="s">
        <v>32</v>
      </c>
      <c r="G3" s="271" t="s">
        <v>33</v>
      </c>
      <c r="H3" s="266" t="s">
        <v>34</v>
      </c>
      <c r="I3" s="601" t="s">
        <v>31</v>
      </c>
      <c r="J3" s="602"/>
      <c r="K3" s="285" t="s">
        <v>31</v>
      </c>
    </row>
    <row r="4" spans="1:14" ht="19.149999999999999" customHeight="1">
      <c r="A4" s="892" t="s">
        <v>263</v>
      </c>
      <c r="B4" s="878" t="s">
        <v>407</v>
      </c>
      <c r="C4" s="888">
        <v>190</v>
      </c>
      <c r="D4" s="253">
        <v>80</v>
      </c>
      <c r="E4" s="741">
        <v>1461</v>
      </c>
      <c r="F4" s="137">
        <f t="shared" ref="F4:F10" si="0">E4</f>
        <v>1461</v>
      </c>
      <c r="G4" s="272">
        <v>0.3</v>
      </c>
      <c r="H4" s="99">
        <f>F4*(1-G4)</f>
        <v>1022.6999999999999</v>
      </c>
      <c r="I4" s="171">
        <f>'ЧЕХЛЫ,ОДЕЯЛО_опт'!D22*(1-'ЧЕХЛЫ,ОДЕЯЛО_опт'!$F$21)*(1-'ЧЕХЛЫ,ОДЕЯЛО_опт'!E22)/(IF(AND('Категория(опт)'!$B$6="с НДС"),1,IF(AND('Категория(опт)'!$B$6="без НДС"),1.2,"")))</f>
        <v>770.56</v>
      </c>
      <c r="J4" s="597"/>
      <c r="K4" s="978">
        <v>866.87999999999988</v>
      </c>
      <c r="L4" s="2" t="s">
        <v>337</v>
      </c>
      <c r="M4" s="64"/>
      <c r="N4" s="135"/>
    </row>
    <row r="5" spans="1:14" ht="19.149999999999999" customHeight="1">
      <c r="A5" s="892"/>
      <c r="B5" s="878"/>
      <c r="C5" s="897"/>
      <c r="D5" s="253">
        <v>90</v>
      </c>
      <c r="E5" s="742">
        <v>1624</v>
      </c>
      <c r="F5" s="138">
        <f t="shared" si="0"/>
        <v>1624</v>
      </c>
      <c r="G5" s="273">
        <v>0.3</v>
      </c>
      <c r="H5" s="101">
        <f>F5*(1-G5)</f>
        <v>1136.8</v>
      </c>
      <c r="I5" s="598">
        <f>'ЧЕХЛЫ,ОДЕЯЛО_опт'!D23*(1-'ЧЕХЛЫ,ОДЕЯЛО_опт'!$F$21)*(1-'ЧЕХЛЫ,ОДЕЯЛО_опт'!E23)/(IF(AND('Категория(опт)'!$B$6="с НДС"),1,IF(AND('Категория(опт)'!$B$6="без НДС"),1.2,"")))</f>
        <v>856.12799999999993</v>
      </c>
      <c r="J5" s="605"/>
      <c r="K5" s="989">
        <v>963.14399999999989</v>
      </c>
      <c r="L5" s="2" t="s">
        <v>337</v>
      </c>
      <c r="M5" s="64"/>
      <c r="N5" s="135"/>
    </row>
    <row r="6" spans="1:14" ht="19.149999999999999" customHeight="1">
      <c r="A6" s="892"/>
      <c r="B6" s="878"/>
      <c r="C6" s="898" t="s">
        <v>78</v>
      </c>
      <c r="D6" s="253">
        <v>80</v>
      </c>
      <c r="E6" s="742">
        <v>1624</v>
      </c>
      <c r="F6" s="138">
        <f t="shared" si="0"/>
        <v>1624</v>
      </c>
      <c r="G6" s="273">
        <v>0.3</v>
      </c>
      <c r="H6" s="101">
        <f t="shared" ref="H6:H7" si="1">F6*(1-G6)</f>
        <v>1136.8</v>
      </c>
      <c r="I6" s="598">
        <f>'ЧЕХЛЫ,ОДЕЯЛО_опт'!D24*(1-'ЧЕХЛЫ,ОДЕЯЛО_опт'!$F$21)*(1-'ЧЕХЛЫ,ОДЕЯЛО_опт'!E24)/(IF(AND('Категория(опт)'!$B$6="с НДС"),1,IF(AND('Категория(опт)'!$B$6="без НДС"),1.2,"")))</f>
        <v>856.12799999999993</v>
      </c>
      <c r="J6" s="605"/>
      <c r="K6" s="989">
        <v>963.14399999999989</v>
      </c>
      <c r="L6" s="2" t="s">
        <v>337</v>
      </c>
      <c r="M6" s="64"/>
      <c r="N6" s="135"/>
    </row>
    <row r="7" spans="1:14" ht="19.149999999999999" customHeight="1">
      <c r="A7" s="892"/>
      <c r="B7" s="878"/>
      <c r="C7" s="884"/>
      <c r="D7" s="238">
        <v>90</v>
      </c>
      <c r="E7" s="742">
        <v>1789</v>
      </c>
      <c r="F7" s="138">
        <f t="shared" si="0"/>
        <v>1789</v>
      </c>
      <c r="G7" s="273">
        <v>0.3</v>
      </c>
      <c r="H7" s="101">
        <f t="shared" si="1"/>
        <v>1252.3</v>
      </c>
      <c r="I7" s="598">
        <f>'ЧЕХЛЫ,ОДЕЯЛО_опт'!D25*(1-'ЧЕХЛЫ,ОДЕЯЛО_опт'!$F$21)*(1-'ЧЕХЛЫ,ОДЕЯЛО_опт'!E25)/(IF(AND('Категория(опт)'!$B$6="с НДС"),1,IF(AND('Категория(опт)'!$B$6="без НДС"),1.2,"")))</f>
        <v>942.59199999999987</v>
      </c>
      <c r="J7" s="605"/>
      <c r="K7" s="989">
        <v>1060.4159999999999</v>
      </c>
      <c r="L7" s="2" t="s">
        <v>337</v>
      </c>
      <c r="M7" s="64"/>
      <c r="N7" s="135"/>
    </row>
    <row r="8" spans="1:14" ht="19.149999999999999" customHeight="1">
      <c r="A8" s="892"/>
      <c r="B8" s="878"/>
      <c r="C8" s="884"/>
      <c r="D8" s="238">
        <v>140</v>
      </c>
      <c r="E8" s="742">
        <v>2118</v>
      </c>
      <c r="F8" s="138">
        <f t="shared" si="0"/>
        <v>2118</v>
      </c>
      <c r="G8" s="273">
        <v>0.3</v>
      </c>
      <c r="H8" s="101">
        <f t="shared" ref="H8:H10" si="2">F8*(1-G8)</f>
        <v>1482.6</v>
      </c>
      <c r="I8" s="598">
        <f>'ЧЕХЛЫ,ОДЕЯЛО_опт'!D26*(1-'ЧЕХЛЫ,ОДЕЯЛО_опт'!$F$21)*(1-'ЧЕХЛЫ,ОДЕЯЛО_опт'!E26)/(IF(AND('Категория(опт)'!$B$6="с НДС"),1,IF(AND('Категория(опт)'!$B$6="без НДС"),1.2,"")))</f>
        <v>1115.9679999999998</v>
      </c>
      <c r="J8" s="605"/>
      <c r="K8" s="989">
        <v>1255.4639999999999</v>
      </c>
      <c r="L8" s="2" t="s">
        <v>337</v>
      </c>
      <c r="M8" s="64"/>
      <c r="N8" s="135"/>
    </row>
    <row r="9" spans="1:14" ht="19.149999999999999" customHeight="1">
      <c r="A9" s="892"/>
      <c r="B9" s="878"/>
      <c r="C9" s="884"/>
      <c r="D9" s="282">
        <v>160</v>
      </c>
      <c r="E9" s="743">
        <v>2280</v>
      </c>
      <c r="F9" s="257">
        <f t="shared" si="0"/>
        <v>2280</v>
      </c>
      <c r="G9" s="281">
        <v>0.3</v>
      </c>
      <c r="H9" s="177">
        <f t="shared" si="2"/>
        <v>1596</v>
      </c>
      <c r="I9" s="598">
        <f>'ЧЕХЛЫ,ОДЕЯЛО_опт'!D27*(1-'ЧЕХЛЫ,ОДЕЯЛО_опт'!$F$21)*(1-'ЧЕХЛЫ,ОДЕЯЛО_опт'!E27)/(IF(AND('Категория(опт)'!$B$6="с НДС"),1,IF(AND('Категория(опт)'!$B$6="без НДС"),1.2,"")))</f>
        <v>1202.8799999999999</v>
      </c>
      <c r="J9" s="606"/>
      <c r="K9" s="990">
        <v>1353.2399999999998</v>
      </c>
      <c r="L9" s="2" t="s">
        <v>337</v>
      </c>
      <c r="M9" s="64"/>
      <c r="N9" s="135"/>
    </row>
    <row r="10" spans="1:14" ht="19.149999999999999" customHeight="1" thickBot="1">
      <c r="A10" s="832"/>
      <c r="B10" s="879"/>
      <c r="C10" s="885"/>
      <c r="D10" s="240">
        <v>180</v>
      </c>
      <c r="E10" s="744">
        <v>2445</v>
      </c>
      <c r="F10" s="140">
        <f t="shared" si="0"/>
        <v>2445</v>
      </c>
      <c r="G10" s="273">
        <v>0.3</v>
      </c>
      <c r="H10" s="102">
        <f t="shared" si="2"/>
        <v>1711.5</v>
      </c>
      <c r="I10" s="598">
        <f>'ЧЕХЛЫ,ОДЕЯЛО_опт'!D28*(1-'ЧЕХЛЫ,ОДЕЯЛО_опт'!$F$21)*(1-'ЧЕХЛЫ,ОДЕЯЛО_опт'!E28)/(IF(AND('Категория(опт)'!$B$6="с НДС"),1,IF(AND('Категория(опт)'!$B$6="без НДС"),1.2,"")))</f>
        <v>1288</v>
      </c>
      <c r="J10" s="607"/>
      <c r="K10" s="977">
        <v>1449</v>
      </c>
      <c r="L10" s="2" t="s">
        <v>337</v>
      </c>
      <c r="M10" s="64"/>
      <c r="N10" s="135"/>
    </row>
    <row r="11" spans="1:14" ht="33" customHeight="1" thickBot="1">
      <c r="A11" s="270" t="s">
        <v>76</v>
      </c>
      <c r="B11" s="261" t="s">
        <v>29</v>
      </c>
      <c r="C11" s="767" t="s">
        <v>30</v>
      </c>
      <c r="D11" s="768"/>
      <c r="E11" s="646" t="s">
        <v>32</v>
      </c>
      <c r="F11" s="263" t="s">
        <v>32</v>
      </c>
      <c r="G11" s="271" t="s">
        <v>33</v>
      </c>
      <c r="H11" s="266" t="s">
        <v>34</v>
      </c>
      <c r="I11" s="601" t="s">
        <v>31</v>
      </c>
      <c r="J11" s="602"/>
      <c r="K11" s="285" t="s">
        <v>31</v>
      </c>
    </row>
    <row r="12" spans="1:14" ht="19.149999999999999" customHeight="1">
      <c r="A12" s="892" t="s">
        <v>244</v>
      </c>
      <c r="B12" s="878" t="s">
        <v>408</v>
      </c>
      <c r="C12" s="888">
        <v>190</v>
      </c>
      <c r="D12" s="253">
        <v>80</v>
      </c>
      <c r="E12" s="741">
        <v>1757</v>
      </c>
      <c r="F12" s="137">
        <f t="shared" ref="F12:F18" si="3">E12</f>
        <v>1757</v>
      </c>
      <c r="G12" s="586">
        <v>0.3</v>
      </c>
      <c r="H12" s="99">
        <f>F12*(1-G12)</f>
        <v>1229.8999999999999</v>
      </c>
      <c r="I12" s="171"/>
      <c r="J12" s="745">
        <v>873</v>
      </c>
      <c r="K12" s="978">
        <v>982.125</v>
      </c>
      <c r="L12" s="2" t="s">
        <v>337</v>
      </c>
      <c r="M12" s="64"/>
      <c r="N12" s="135"/>
    </row>
    <row r="13" spans="1:14" ht="19.149999999999999" customHeight="1">
      <c r="A13" s="892"/>
      <c r="B13" s="878"/>
      <c r="C13" s="897"/>
      <c r="D13" s="253">
        <v>90</v>
      </c>
      <c r="E13" s="742">
        <v>1830</v>
      </c>
      <c r="F13" s="138">
        <f t="shared" si="3"/>
        <v>1830</v>
      </c>
      <c r="G13" s="587">
        <v>0.3</v>
      </c>
      <c r="H13" s="101">
        <f>F13*(1-G13)</f>
        <v>1281</v>
      </c>
      <c r="I13" s="598"/>
      <c r="J13" s="746">
        <v>908</v>
      </c>
      <c r="K13" s="989">
        <v>1021.5</v>
      </c>
      <c r="L13" s="2" t="s">
        <v>337</v>
      </c>
      <c r="M13" s="64"/>
      <c r="N13" s="135"/>
    </row>
    <row r="14" spans="1:14" ht="19.149999999999999" customHeight="1">
      <c r="A14" s="892"/>
      <c r="B14" s="878"/>
      <c r="C14" s="898" t="s">
        <v>78</v>
      </c>
      <c r="D14" s="253">
        <v>80</v>
      </c>
      <c r="E14" s="742">
        <v>1941</v>
      </c>
      <c r="F14" s="138">
        <f t="shared" ref="F14" si="4">E14</f>
        <v>1941</v>
      </c>
      <c r="G14" s="587">
        <v>0.3</v>
      </c>
      <c r="H14" s="101">
        <f>F14*(1-G14)</f>
        <v>1358.6999999999998</v>
      </c>
      <c r="I14" s="598"/>
      <c r="J14" s="746">
        <v>965</v>
      </c>
      <c r="K14" s="989">
        <v>1085.625</v>
      </c>
      <c r="L14" s="2" t="s">
        <v>337</v>
      </c>
      <c r="M14" s="64"/>
      <c r="N14" s="135"/>
    </row>
    <row r="15" spans="1:14" ht="19.149999999999999" customHeight="1">
      <c r="A15" s="892"/>
      <c r="B15" s="878"/>
      <c r="C15" s="884"/>
      <c r="D15" s="238">
        <v>90</v>
      </c>
      <c r="E15" s="742">
        <v>2054</v>
      </c>
      <c r="F15" s="138">
        <f t="shared" si="3"/>
        <v>2054</v>
      </c>
      <c r="G15" s="587">
        <v>0.3</v>
      </c>
      <c r="H15" s="101">
        <f>F15*(1-G15)</f>
        <v>1437.8</v>
      </c>
      <c r="I15" s="598"/>
      <c r="J15" s="746">
        <v>1020</v>
      </c>
      <c r="K15" s="989">
        <v>1147.5</v>
      </c>
      <c r="L15" s="2" t="s">
        <v>337</v>
      </c>
      <c r="M15" s="64"/>
      <c r="N15" s="135"/>
    </row>
    <row r="16" spans="1:14" ht="19.149999999999999" customHeight="1">
      <c r="A16" s="892"/>
      <c r="B16" s="878"/>
      <c r="C16" s="884"/>
      <c r="D16" s="238">
        <v>140</v>
      </c>
      <c r="E16" s="742">
        <v>2591</v>
      </c>
      <c r="F16" s="138">
        <f t="shared" si="3"/>
        <v>2591</v>
      </c>
      <c r="G16" s="587">
        <v>0.3</v>
      </c>
      <c r="H16" s="101">
        <f t="shared" ref="H16:H18" si="5">F16*(1-G16)</f>
        <v>1813.6999999999998</v>
      </c>
      <c r="I16" s="598"/>
      <c r="J16" s="746">
        <v>1286</v>
      </c>
      <c r="K16" s="989">
        <v>1446.75</v>
      </c>
      <c r="L16" s="2" t="s">
        <v>337</v>
      </c>
      <c r="M16" s="64"/>
      <c r="N16" s="135"/>
    </row>
    <row r="17" spans="1:14" ht="19.149999999999999" customHeight="1">
      <c r="A17" s="892"/>
      <c r="B17" s="878"/>
      <c r="C17" s="884"/>
      <c r="D17" s="282">
        <v>160</v>
      </c>
      <c r="E17" s="743">
        <v>2783</v>
      </c>
      <c r="F17" s="257">
        <f t="shared" si="3"/>
        <v>2783</v>
      </c>
      <c r="G17" s="588">
        <v>0.3</v>
      </c>
      <c r="H17" s="177">
        <f t="shared" si="5"/>
        <v>1948.1</v>
      </c>
      <c r="I17" s="604"/>
      <c r="J17" s="747">
        <v>1382</v>
      </c>
      <c r="K17" s="990">
        <v>1554.75</v>
      </c>
      <c r="L17" s="2" t="s">
        <v>337</v>
      </c>
      <c r="M17" s="64"/>
      <c r="N17" s="135"/>
    </row>
    <row r="18" spans="1:14" ht="19.149999999999999" customHeight="1" thickBot="1">
      <c r="A18" s="832"/>
      <c r="B18" s="879"/>
      <c r="C18" s="885"/>
      <c r="D18" s="240">
        <v>180</v>
      </c>
      <c r="E18" s="744">
        <v>3125</v>
      </c>
      <c r="F18" s="140">
        <f t="shared" si="3"/>
        <v>3125</v>
      </c>
      <c r="G18" s="589">
        <v>0.3</v>
      </c>
      <c r="H18" s="102">
        <f t="shared" si="5"/>
        <v>2187.5</v>
      </c>
      <c r="I18" s="599"/>
      <c r="J18" s="748">
        <v>1551</v>
      </c>
      <c r="K18" s="977">
        <v>1744.875</v>
      </c>
      <c r="L18" s="2" t="s">
        <v>337</v>
      </c>
      <c r="M18" s="64"/>
      <c r="N18" s="135"/>
    </row>
    <row r="19" spans="1:14" ht="33" customHeight="1" thickBot="1">
      <c r="A19" s="270" t="s">
        <v>76</v>
      </c>
      <c r="B19" s="543" t="s">
        <v>29</v>
      </c>
      <c r="C19" s="767" t="s">
        <v>30</v>
      </c>
      <c r="D19" s="768"/>
      <c r="E19" s="646" t="s">
        <v>32</v>
      </c>
      <c r="F19" s="263" t="s">
        <v>32</v>
      </c>
      <c r="G19" s="271" t="s">
        <v>33</v>
      </c>
      <c r="H19" s="266" t="s">
        <v>34</v>
      </c>
      <c r="I19" s="601" t="s">
        <v>31</v>
      </c>
      <c r="J19" s="602"/>
      <c r="K19" s="285" t="s">
        <v>31</v>
      </c>
    </row>
    <row r="20" spans="1:14" ht="18.600000000000001" customHeight="1">
      <c r="A20" s="868" t="s">
        <v>117</v>
      </c>
      <c r="B20" s="899" t="s">
        <v>409</v>
      </c>
      <c r="C20" s="884" t="s">
        <v>77</v>
      </c>
      <c r="D20" s="253">
        <v>90</v>
      </c>
      <c r="E20" s="741">
        <v>3945</v>
      </c>
      <c r="F20" s="137">
        <f t="shared" ref="F20:F24" si="6">E20</f>
        <v>3945</v>
      </c>
      <c r="G20" s="272">
        <v>0.55989999999999995</v>
      </c>
      <c r="H20" s="99">
        <f t="shared" ref="H20:H24" si="7">F20*(1-G20)</f>
        <v>1736.1945000000003</v>
      </c>
      <c r="I20" s="171"/>
      <c r="J20" s="745">
        <v>1056</v>
      </c>
      <c r="K20" s="978">
        <v>1188</v>
      </c>
      <c r="L20" s="2" t="s">
        <v>337</v>
      </c>
      <c r="M20" s="64"/>
      <c r="N20" s="135"/>
    </row>
    <row r="21" spans="1:14" ht="18.600000000000001" customHeight="1">
      <c r="A21" s="868"/>
      <c r="B21" s="899"/>
      <c r="C21" s="884"/>
      <c r="D21" s="238">
        <v>140</v>
      </c>
      <c r="E21" s="742">
        <v>4954</v>
      </c>
      <c r="F21" s="137">
        <f t="shared" si="6"/>
        <v>4954</v>
      </c>
      <c r="G21" s="273">
        <v>0.59099999999999997</v>
      </c>
      <c r="H21" s="101">
        <f t="shared" si="7"/>
        <v>2026.1860000000001</v>
      </c>
      <c r="I21" s="598"/>
      <c r="J21" s="746">
        <v>1231</v>
      </c>
      <c r="K21" s="989">
        <v>1384.875</v>
      </c>
      <c r="L21" s="2" t="s">
        <v>337</v>
      </c>
      <c r="M21" s="64"/>
      <c r="N21" s="135"/>
    </row>
    <row r="22" spans="1:14" ht="18.600000000000001" customHeight="1">
      <c r="A22" s="868"/>
      <c r="B22" s="899"/>
      <c r="C22" s="884"/>
      <c r="D22" s="282">
        <v>160</v>
      </c>
      <c r="E22" s="743">
        <v>5340</v>
      </c>
      <c r="F22" s="280">
        <f t="shared" si="6"/>
        <v>5340</v>
      </c>
      <c r="G22" s="281">
        <v>0.56430000000000002</v>
      </c>
      <c r="H22" s="101">
        <f t="shared" si="7"/>
        <v>2326.6379999999999</v>
      </c>
      <c r="I22" s="598"/>
      <c r="J22" s="746">
        <v>1406</v>
      </c>
      <c r="K22" s="989">
        <v>1581.75</v>
      </c>
      <c r="L22" s="2" t="s">
        <v>337</v>
      </c>
      <c r="M22" s="64"/>
      <c r="N22" s="135"/>
    </row>
    <row r="23" spans="1:14" ht="18.600000000000001" customHeight="1">
      <c r="A23" s="868"/>
      <c r="B23" s="899"/>
      <c r="C23" s="884"/>
      <c r="D23" s="239">
        <v>180</v>
      </c>
      <c r="E23" s="742">
        <v>6128</v>
      </c>
      <c r="F23" s="137">
        <f t="shared" si="6"/>
        <v>6128</v>
      </c>
      <c r="G23" s="273">
        <v>0.57110000000000005</v>
      </c>
      <c r="H23" s="177">
        <f t="shared" si="7"/>
        <v>2628.2991999999995</v>
      </c>
      <c r="I23" s="604"/>
      <c r="J23" s="747">
        <v>1589</v>
      </c>
      <c r="K23" s="990">
        <v>1787.625</v>
      </c>
      <c r="L23" s="2" t="s">
        <v>337</v>
      </c>
      <c r="M23" s="64"/>
      <c r="N23" s="135"/>
    </row>
    <row r="24" spans="1:14" ht="18.600000000000001" customHeight="1" thickBot="1">
      <c r="A24" s="869"/>
      <c r="B24" s="900"/>
      <c r="C24" s="885"/>
      <c r="D24" s="241">
        <v>200</v>
      </c>
      <c r="E24" s="744">
        <v>7046</v>
      </c>
      <c r="F24" s="142">
        <f t="shared" si="6"/>
        <v>7046</v>
      </c>
      <c r="G24" s="276">
        <v>0.58919999999999995</v>
      </c>
      <c r="H24" s="102">
        <f t="shared" si="7"/>
        <v>2894.4968000000003</v>
      </c>
      <c r="I24" s="599"/>
      <c r="J24" s="748">
        <v>1763</v>
      </c>
      <c r="K24" s="977">
        <v>1983.375</v>
      </c>
      <c r="L24" s="2" t="s">
        <v>337</v>
      </c>
      <c r="M24" s="64"/>
      <c r="N24" s="135"/>
    </row>
    <row r="25" spans="1:14" ht="33" customHeight="1" thickBot="1">
      <c r="A25" s="270" t="s">
        <v>76</v>
      </c>
      <c r="B25" s="543" t="s">
        <v>29</v>
      </c>
      <c r="C25" s="767" t="s">
        <v>30</v>
      </c>
      <c r="D25" s="768"/>
      <c r="E25" s="646" t="s">
        <v>32</v>
      </c>
      <c r="F25" s="263" t="s">
        <v>32</v>
      </c>
      <c r="G25" s="271" t="s">
        <v>33</v>
      </c>
      <c r="H25" s="266" t="s">
        <v>34</v>
      </c>
      <c r="I25" s="601" t="s">
        <v>31</v>
      </c>
      <c r="J25" s="602"/>
      <c r="K25" s="285" t="s">
        <v>31</v>
      </c>
    </row>
    <row r="26" spans="1:14" ht="18.600000000000001" customHeight="1">
      <c r="A26" s="868" t="s">
        <v>118</v>
      </c>
      <c r="B26" s="895" t="s">
        <v>410</v>
      </c>
      <c r="C26" s="901" t="s">
        <v>78</v>
      </c>
      <c r="D26" s="253">
        <v>90</v>
      </c>
      <c r="E26" s="717">
        <v>3010</v>
      </c>
      <c r="F26" s="137">
        <f>E26</f>
        <v>3010</v>
      </c>
      <c r="G26" s="272">
        <v>0.27310000000000001</v>
      </c>
      <c r="H26" s="99">
        <f t="shared" ref="H26:H29" si="8">F26*(1-G26)</f>
        <v>2187.9690000000001</v>
      </c>
      <c r="I26" s="171"/>
      <c r="J26" s="721">
        <v>1372</v>
      </c>
      <c r="K26" s="978">
        <v>1543.5</v>
      </c>
      <c r="L26" s="2" t="s">
        <v>337</v>
      </c>
      <c r="M26" s="64"/>
      <c r="N26" s="135"/>
    </row>
    <row r="27" spans="1:14" ht="18.600000000000001" customHeight="1">
      <c r="A27" s="868"/>
      <c r="B27" s="895"/>
      <c r="C27" s="902"/>
      <c r="D27" s="238">
        <v>140</v>
      </c>
      <c r="E27" s="718">
        <v>4018</v>
      </c>
      <c r="F27" s="137">
        <f t="shared" ref="F27:F29" si="9">E27</f>
        <v>4018</v>
      </c>
      <c r="G27" s="273">
        <v>0.38059999999999999</v>
      </c>
      <c r="H27" s="101">
        <f t="shared" si="8"/>
        <v>2488.7491999999997</v>
      </c>
      <c r="I27" s="598"/>
      <c r="J27" s="722">
        <v>1693</v>
      </c>
      <c r="K27" s="989">
        <v>1904.625</v>
      </c>
      <c r="L27" s="2" t="s">
        <v>337</v>
      </c>
      <c r="M27" s="64"/>
      <c r="N27" s="135"/>
    </row>
    <row r="28" spans="1:14" ht="18.600000000000001" customHeight="1">
      <c r="A28" s="868"/>
      <c r="B28" s="895"/>
      <c r="C28" s="902"/>
      <c r="D28" s="255">
        <v>160</v>
      </c>
      <c r="E28" s="719">
        <v>4219</v>
      </c>
      <c r="F28" s="280">
        <f t="shared" si="9"/>
        <v>4219</v>
      </c>
      <c r="G28" s="281">
        <v>0.34710000000000002</v>
      </c>
      <c r="H28" s="177">
        <f t="shared" si="8"/>
        <v>2754.5851000000002</v>
      </c>
      <c r="I28" s="604"/>
      <c r="J28" s="723">
        <v>1891</v>
      </c>
      <c r="K28" s="990">
        <v>2127.375</v>
      </c>
      <c r="L28" s="2" t="s">
        <v>337</v>
      </c>
      <c r="M28" s="64"/>
      <c r="N28" s="135"/>
    </row>
    <row r="29" spans="1:14" ht="18.600000000000001" customHeight="1" thickBot="1">
      <c r="A29" s="869"/>
      <c r="B29" s="896"/>
      <c r="C29" s="898"/>
      <c r="D29" s="254">
        <v>180</v>
      </c>
      <c r="E29" s="720">
        <v>4624</v>
      </c>
      <c r="F29" s="137">
        <f t="shared" si="9"/>
        <v>4624</v>
      </c>
      <c r="G29" s="274">
        <v>0.34399999999999997</v>
      </c>
      <c r="H29" s="102">
        <f t="shared" si="8"/>
        <v>3033.3440000000001</v>
      </c>
      <c r="I29" s="599"/>
      <c r="J29" s="724">
        <v>2092</v>
      </c>
      <c r="K29" s="977">
        <v>2353.5</v>
      </c>
      <c r="L29" s="2" t="s">
        <v>337</v>
      </c>
      <c r="M29" s="64"/>
      <c r="N29" s="135"/>
    </row>
    <row r="30" spans="1:14" ht="33" customHeight="1" thickBot="1">
      <c r="A30" s="270" t="s">
        <v>76</v>
      </c>
      <c r="B30" s="261" t="s">
        <v>29</v>
      </c>
      <c r="C30" s="767" t="s">
        <v>30</v>
      </c>
      <c r="D30" s="768"/>
      <c r="E30" s="646" t="s">
        <v>32</v>
      </c>
      <c r="F30" s="263" t="s">
        <v>32</v>
      </c>
      <c r="G30" s="271" t="s">
        <v>33</v>
      </c>
      <c r="H30" s="266" t="s">
        <v>34</v>
      </c>
      <c r="I30" s="601" t="s">
        <v>31</v>
      </c>
      <c r="J30" s="602"/>
      <c r="K30" s="285" t="s">
        <v>31</v>
      </c>
    </row>
    <row r="31" spans="1:14">
      <c r="A31" s="903" t="s">
        <v>243</v>
      </c>
      <c r="B31" s="904" t="s">
        <v>411</v>
      </c>
      <c r="C31" s="905">
        <v>190</v>
      </c>
      <c r="D31" s="289">
        <v>80</v>
      </c>
      <c r="E31" s="753">
        <v>3187</v>
      </c>
      <c r="F31" s="137">
        <f t="shared" ref="F31:F32" si="10">E31</f>
        <v>3187</v>
      </c>
      <c r="G31" s="586">
        <v>0.5</v>
      </c>
      <c r="H31" s="99">
        <f t="shared" ref="H31:H32" si="11">F31*(1-G31)</f>
        <v>1593.5</v>
      </c>
      <c r="I31" s="603"/>
      <c r="J31" s="755">
        <v>938</v>
      </c>
      <c r="K31" s="984">
        <v>1055.25</v>
      </c>
      <c r="L31" s="627" t="s">
        <v>337</v>
      </c>
    </row>
    <row r="32" spans="1:14">
      <c r="A32" s="868"/>
      <c r="B32" s="878"/>
      <c r="C32" s="906"/>
      <c r="D32" s="289">
        <v>90</v>
      </c>
      <c r="E32" s="753">
        <v>3374</v>
      </c>
      <c r="F32" s="137">
        <f t="shared" si="10"/>
        <v>3374</v>
      </c>
      <c r="G32" s="586">
        <v>0.5</v>
      </c>
      <c r="H32" s="99">
        <f t="shared" si="11"/>
        <v>1687</v>
      </c>
      <c r="I32" s="603"/>
      <c r="J32" s="755">
        <v>992</v>
      </c>
      <c r="K32" s="985">
        <v>1116</v>
      </c>
      <c r="L32" s="627" t="s">
        <v>337</v>
      </c>
    </row>
    <row r="33" spans="1:14" ht="18" customHeight="1">
      <c r="A33" s="868"/>
      <c r="B33" s="878"/>
      <c r="C33" s="888" t="s">
        <v>78</v>
      </c>
      <c r="D33" s="289">
        <v>80</v>
      </c>
      <c r="E33" s="753">
        <v>3231</v>
      </c>
      <c r="F33" s="137">
        <f t="shared" ref="F33:F38" si="12">E33</f>
        <v>3231</v>
      </c>
      <c r="G33" s="586">
        <v>0.5</v>
      </c>
      <c r="H33" s="99">
        <f t="shared" ref="H33:H38" si="13">F33*(1-G33)</f>
        <v>1615.5</v>
      </c>
      <c r="I33" s="603"/>
      <c r="J33" s="755">
        <v>950</v>
      </c>
      <c r="K33" s="985">
        <v>1068.75</v>
      </c>
      <c r="L33" s="627" t="s">
        <v>337</v>
      </c>
    </row>
    <row r="34" spans="1:14" ht="18" customHeight="1">
      <c r="A34" s="868"/>
      <c r="B34" s="878"/>
      <c r="C34" s="888"/>
      <c r="D34" s="238">
        <v>90</v>
      </c>
      <c r="E34" s="742">
        <v>3438</v>
      </c>
      <c r="F34" s="138">
        <f t="shared" si="12"/>
        <v>3438</v>
      </c>
      <c r="G34" s="587">
        <v>0.5</v>
      </c>
      <c r="H34" s="101">
        <f t="shared" si="13"/>
        <v>1719</v>
      </c>
      <c r="I34" s="598"/>
      <c r="J34" s="746">
        <v>1011</v>
      </c>
      <c r="K34" s="986">
        <v>1137.375</v>
      </c>
      <c r="L34" s="627" t="s">
        <v>337</v>
      </c>
      <c r="M34" s="64"/>
      <c r="N34" s="135"/>
    </row>
    <row r="35" spans="1:14" ht="18" customHeight="1">
      <c r="A35" s="868"/>
      <c r="B35" s="878"/>
      <c r="C35" s="888"/>
      <c r="D35" s="238">
        <v>120</v>
      </c>
      <c r="E35" s="742">
        <v>3680</v>
      </c>
      <c r="F35" s="138">
        <f t="shared" si="12"/>
        <v>3680</v>
      </c>
      <c r="G35" s="587">
        <v>0.5</v>
      </c>
      <c r="H35" s="101">
        <f t="shared" si="13"/>
        <v>1840</v>
      </c>
      <c r="I35" s="598"/>
      <c r="J35" s="746">
        <v>1083</v>
      </c>
      <c r="K35" s="986">
        <v>1218.375</v>
      </c>
      <c r="L35" s="627" t="s">
        <v>337</v>
      </c>
      <c r="M35" s="64"/>
      <c r="N35" s="135"/>
    </row>
    <row r="36" spans="1:14" ht="18" customHeight="1">
      <c r="A36" s="868"/>
      <c r="B36" s="878"/>
      <c r="C36" s="888"/>
      <c r="D36" s="238">
        <v>140</v>
      </c>
      <c r="E36" s="742">
        <v>4438</v>
      </c>
      <c r="F36" s="138">
        <f t="shared" si="12"/>
        <v>4438</v>
      </c>
      <c r="G36" s="587">
        <v>0.5</v>
      </c>
      <c r="H36" s="101">
        <f t="shared" si="13"/>
        <v>2219</v>
      </c>
      <c r="I36" s="598"/>
      <c r="J36" s="746">
        <v>1305</v>
      </c>
      <c r="K36" s="986">
        <v>1468.125</v>
      </c>
      <c r="L36" s="627" t="s">
        <v>337</v>
      </c>
      <c r="M36" s="64"/>
      <c r="N36" s="135"/>
    </row>
    <row r="37" spans="1:14" ht="18" customHeight="1">
      <c r="A37" s="868"/>
      <c r="B37" s="878"/>
      <c r="C37" s="888"/>
      <c r="D37" s="255">
        <v>160</v>
      </c>
      <c r="E37" s="743">
        <v>5735</v>
      </c>
      <c r="F37" s="257">
        <f t="shared" si="12"/>
        <v>5735</v>
      </c>
      <c r="G37" s="588">
        <v>0.5</v>
      </c>
      <c r="H37" s="177">
        <f t="shared" si="13"/>
        <v>2867.5</v>
      </c>
      <c r="I37" s="604"/>
      <c r="J37" s="747">
        <v>1687</v>
      </c>
      <c r="K37" s="987">
        <v>1897.875</v>
      </c>
      <c r="L37" s="627" t="s">
        <v>337</v>
      </c>
      <c r="M37" s="64"/>
      <c r="N37" s="135"/>
    </row>
    <row r="38" spans="1:14" ht="18" customHeight="1" thickBot="1">
      <c r="A38" s="869"/>
      <c r="B38" s="879"/>
      <c r="C38" s="889"/>
      <c r="D38" s="241">
        <v>180</v>
      </c>
      <c r="E38" s="744">
        <v>6685</v>
      </c>
      <c r="F38" s="140">
        <f t="shared" si="12"/>
        <v>6685</v>
      </c>
      <c r="G38" s="589">
        <v>0.5</v>
      </c>
      <c r="H38" s="102">
        <f t="shared" si="13"/>
        <v>3342.5</v>
      </c>
      <c r="I38" s="599"/>
      <c r="J38" s="748">
        <v>1967</v>
      </c>
      <c r="K38" s="988">
        <v>2212.875</v>
      </c>
      <c r="L38" s="627" t="s">
        <v>337</v>
      </c>
      <c r="M38" s="64"/>
      <c r="N38" s="135"/>
    </row>
    <row r="39" spans="1:14" ht="33" customHeight="1" thickBot="1">
      <c r="A39" s="268" t="s">
        <v>76</v>
      </c>
      <c r="B39" s="261" t="s">
        <v>29</v>
      </c>
      <c r="C39" s="767" t="s">
        <v>30</v>
      </c>
      <c r="D39" s="768"/>
      <c r="E39" s="646" t="s">
        <v>32</v>
      </c>
      <c r="F39" s="263" t="s">
        <v>32</v>
      </c>
      <c r="G39" s="271" t="s">
        <v>33</v>
      </c>
      <c r="H39" s="266" t="s">
        <v>34</v>
      </c>
      <c r="I39" s="601" t="s">
        <v>31</v>
      </c>
      <c r="J39" s="602"/>
      <c r="K39" s="983" t="s">
        <v>31</v>
      </c>
    </row>
    <row r="40" spans="1:14">
      <c r="A40" s="903" t="s">
        <v>242</v>
      </c>
      <c r="B40" s="904" t="s">
        <v>412</v>
      </c>
      <c r="C40" s="905">
        <v>190</v>
      </c>
      <c r="D40" s="289">
        <v>80</v>
      </c>
      <c r="E40" s="753">
        <v>4828</v>
      </c>
      <c r="F40" s="137">
        <f t="shared" ref="F40:F41" si="14">E40</f>
        <v>4828</v>
      </c>
      <c r="G40" s="586">
        <v>0.3</v>
      </c>
      <c r="H40" s="99">
        <f t="shared" ref="H40:H41" si="15">F40*(1-G40)</f>
        <v>3379.6</v>
      </c>
      <c r="I40" s="603"/>
      <c r="J40" s="755">
        <v>1965</v>
      </c>
      <c r="K40" s="984">
        <v>2210.625</v>
      </c>
      <c r="L40" s="627" t="s">
        <v>337</v>
      </c>
    </row>
    <row r="41" spans="1:14">
      <c r="A41" s="868"/>
      <c r="B41" s="878"/>
      <c r="C41" s="906"/>
      <c r="D41" s="289">
        <v>90</v>
      </c>
      <c r="E41" s="753">
        <v>5169</v>
      </c>
      <c r="F41" s="137">
        <f t="shared" si="14"/>
        <v>5169</v>
      </c>
      <c r="G41" s="586">
        <v>0.3</v>
      </c>
      <c r="H41" s="99">
        <f t="shared" si="15"/>
        <v>3618.2999999999997</v>
      </c>
      <c r="I41" s="603"/>
      <c r="J41" s="755">
        <v>2104</v>
      </c>
      <c r="K41" s="985">
        <v>2367</v>
      </c>
      <c r="L41" s="627" t="s">
        <v>337</v>
      </c>
    </row>
    <row r="42" spans="1:14">
      <c r="A42" s="868"/>
      <c r="B42" s="878"/>
      <c r="C42" s="888" t="s">
        <v>78</v>
      </c>
      <c r="D42" s="289">
        <v>80</v>
      </c>
      <c r="E42" s="753">
        <v>5135</v>
      </c>
      <c r="F42" s="137">
        <f t="shared" ref="F42:F47" si="16">E42</f>
        <v>5135</v>
      </c>
      <c r="G42" s="586">
        <v>0.3</v>
      </c>
      <c r="H42" s="99">
        <f t="shared" ref="H42:H47" si="17">F42*(1-G42)</f>
        <v>3594.4999999999995</v>
      </c>
      <c r="I42" s="603"/>
      <c r="J42" s="755">
        <v>2090</v>
      </c>
      <c r="K42" s="985">
        <v>2351.25</v>
      </c>
      <c r="L42" s="627" t="s">
        <v>337</v>
      </c>
    </row>
    <row r="43" spans="1:14">
      <c r="A43" s="868"/>
      <c r="B43" s="878"/>
      <c r="C43" s="888"/>
      <c r="D43" s="238">
        <v>90</v>
      </c>
      <c r="E43" s="742">
        <v>5447</v>
      </c>
      <c r="F43" s="138">
        <f t="shared" si="16"/>
        <v>5447</v>
      </c>
      <c r="G43" s="587">
        <v>0.3</v>
      </c>
      <c r="H43" s="101">
        <f t="shared" si="17"/>
        <v>3812.8999999999996</v>
      </c>
      <c r="I43" s="598"/>
      <c r="J43" s="746">
        <v>2218</v>
      </c>
      <c r="K43" s="986">
        <v>2495.25</v>
      </c>
      <c r="L43" s="627" t="s">
        <v>337</v>
      </c>
      <c r="M43" s="64"/>
      <c r="N43" s="135"/>
    </row>
    <row r="44" spans="1:14">
      <c r="A44" s="868"/>
      <c r="B44" s="878"/>
      <c r="C44" s="888"/>
      <c r="D44" s="238">
        <v>120</v>
      </c>
      <c r="E44" s="742">
        <v>6183</v>
      </c>
      <c r="F44" s="138">
        <f t="shared" si="16"/>
        <v>6183</v>
      </c>
      <c r="G44" s="587">
        <v>0.3</v>
      </c>
      <c r="H44" s="101">
        <f t="shared" si="17"/>
        <v>4328.0999999999995</v>
      </c>
      <c r="I44" s="598"/>
      <c r="J44" s="746">
        <v>2517</v>
      </c>
      <c r="K44" s="986">
        <v>2831.625</v>
      </c>
      <c r="L44" s="627" t="s">
        <v>337</v>
      </c>
      <c r="M44" s="64"/>
      <c r="N44" s="135"/>
    </row>
    <row r="45" spans="1:14">
      <c r="A45" s="868"/>
      <c r="B45" s="878"/>
      <c r="C45" s="888"/>
      <c r="D45" s="238">
        <v>140</v>
      </c>
      <c r="E45" s="742">
        <v>6697</v>
      </c>
      <c r="F45" s="138">
        <f t="shared" si="16"/>
        <v>6697</v>
      </c>
      <c r="G45" s="587">
        <v>0.3</v>
      </c>
      <c r="H45" s="101">
        <f t="shared" si="17"/>
        <v>4687.8999999999996</v>
      </c>
      <c r="I45" s="598"/>
      <c r="J45" s="746">
        <v>2726</v>
      </c>
      <c r="K45" s="986">
        <v>3066.75</v>
      </c>
      <c r="L45" s="627" t="s">
        <v>337</v>
      </c>
      <c r="M45" s="64"/>
      <c r="N45" s="135"/>
    </row>
    <row r="46" spans="1:14">
      <c r="A46" s="868"/>
      <c r="B46" s="878"/>
      <c r="C46" s="888"/>
      <c r="D46" s="255">
        <v>160</v>
      </c>
      <c r="E46" s="743">
        <v>6733</v>
      </c>
      <c r="F46" s="257">
        <f t="shared" si="16"/>
        <v>6733</v>
      </c>
      <c r="G46" s="588">
        <v>0.3</v>
      </c>
      <c r="H46" s="177">
        <f t="shared" si="17"/>
        <v>4713.0999999999995</v>
      </c>
      <c r="I46" s="604"/>
      <c r="J46" s="747">
        <v>2741</v>
      </c>
      <c r="K46" s="987">
        <v>3083.625</v>
      </c>
      <c r="L46" s="627" t="s">
        <v>337</v>
      </c>
      <c r="M46" s="64"/>
      <c r="N46" s="135"/>
    </row>
    <row r="47" spans="1:14" ht="16.5" thickBot="1">
      <c r="A47" s="869"/>
      <c r="B47" s="879"/>
      <c r="C47" s="889"/>
      <c r="D47" s="254">
        <v>180</v>
      </c>
      <c r="E47" s="754">
        <v>6917</v>
      </c>
      <c r="F47" s="139">
        <f t="shared" si="16"/>
        <v>6917</v>
      </c>
      <c r="G47" s="587">
        <v>0.3</v>
      </c>
      <c r="H47" s="102">
        <f t="shared" si="17"/>
        <v>4841.8999999999996</v>
      </c>
      <c r="I47" s="599"/>
      <c r="J47" s="756">
        <v>2815</v>
      </c>
      <c r="K47" s="988">
        <v>3166.875</v>
      </c>
      <c r="L47" s="627" t="s">
        <v>337</v>
      </c>
      <c r="M47" s="64"/>
      <c r="N47" s="135"/>
    </row>
    <row r="48" spans="1:14" ht="36" customHeight="1" thickBot="1">
      <c r="A48" s="270" t="s">
        <v>76</v>
      </c>
      <c r="B48" s="261" t="s">
        <v>29</v>
      </c>
      <c r="C48" s="767" t="s">
        <v>30</v>
      </c>
      <c r="D48" s="768"/>
      <c r="E48" s="646" t="s">
        <v>32</v>
      </c>
      <c r="F48" s="263" t="s">
        <v>32</v>
      </c>
      <c r="G48" s="271" t="s">
        <v>33</v>
      </c>
      <c r="H48" s="266" t="s">
        <v>34</v>
      </c>
      <c r="I48" s="601" t="s">
        <v>31</v>
      </c>
      <c r="J48" s="602"/>
      <c r="K48" s="285" t="s">
        <v>31</v>
      </c>
    </row>
    <row r="49" spans="1:12" ht="34.15" customHeight="1">
      <c r="A49" s="892" t="s">
        <v>158</v>
      </c>
      <c r="B49" s="890" t="s">
        <v>413</v>
      </c>
      <c r="C49" s="872" t="s">
        <v>182</v>
      </c>
      <c r="D49" s="873"/>
      <c r="E49" s="647">
        <v>2182.9268292682923</v>
      </c>
      <c r="F49" s="137">
        <f t="shared" ref="F49:F50" si="18">E49</f>
        <v>2182.9268292682923</v>
      </c>
      <c r="G49" s="272">
        <v>0.18</v>
      </c>
      <c r="H49" s="99">
        <f>F49*(1-G49)</f>
        <v>1789.9999999999998</v>
      </c>
      <c r="I49" s="171">
        <f>('ЧЕХЛЫ,ОДЕЯЛО_опт'!D33*(1-'ЧЕХЛЫ,ОДЕЯЛО_опт'!$F32)*(1-'ЧЕХЛЫ,ОДЕЯЛО_опт'!E33))/(IF(AND('Категория(опт)'!$B$6="с НДС"),1,IF(AND('Категория(опт)'!$B$6="без НДС"),1.2,"")))</f>
        <v>1168.992</v>
      </c>
      <c r="J49" s="597">
        <f t="shared" ref="J49" si="19">I49</f>
        <v>1168.992</v>
      </c>
      <c r="K49" s="978">
        <v>1315.116</v>
      </c>
      <c r="L49" s="627" t="s">
        <v>337</v>
      </c>
    </row>
    <row r="50" spans="1:12" ht="34.15" customHeight="1" thickBot="1">
      <c r="A50" s="892"/>
      <c r="B50" s="891"/>
      <c r="C50" s="886" t="s">
        <v>183</v>
      </c>
      <c r="D50" s="887"/>
      <c r="E50" s="648">
        <v>3158.5365853658536</v>
      </c>
      <c r="F50" s="139">
        <f t="shared" si="18"/>
        <v>3158.5365853658536</v>
      </c>
      <c r="G50" s="273">
        <v>0.18</v>
      </c>
      <c r="H50" s="102">
        <f t="shared" ref="H50" si="20">F50*(1-G50)</f>
        <v>2590</v>
      </c>
      <c r="I50" s="599">
        <f>('ЧЕХЛЫ,ОДЕЯЛО_опт'!D35*(1-'ЧЕХЛЫ,ОДЕЯЛО_опт'!$F$32)*(1-'ЧЕХЛЫ,ОДЕЯЛО_опт'!E35))/(IF(AND('Категория(опт)'!$B$6="с НДС"),1,IF(AND('Категория(опт)'!$B$6="без НДС"),1.2,"")))</f>
        <v>1691.28</v>
      </c>
      <c r="J50" s="597">
        <f t="shared" ref="J50" si="21">I50</f>
        <v>1691.28</v>
      </c>
      <c r="K50" s="979">
        <v>1902.69</v>
      </c>
      <c r="L50" s="627" t="s">
        <v>337</v>
      </c>
    </row>
    <row r="51" spans="1:12" ht="44.25" customHeight="1" thickBot="1">
      <c r="A51" s="270" t="s">
        <v>76</v>
      </c>
      <c r="B51" s="261" t="s">
        <v>29</v>
      </c>
      <c r="C51" s="767" t="s">
        <v>30</v>
      </c>
      <c r="D51" s="768"/>
      <c r="E51" s="646" t="s">
        <v>32</v>
      </c>
      <c r="F51" s="263" t="s">
        <v>32</v>
      </c>
      <c r="G51" s="271" t="s">
        <v>33</v>
      </c>
      <c r="H51" s="266" t="s">
        <v>34</v>
      </c>
      <c r="I51" s="601" t="s">
        <v>31</v>
      </c>
      <c r="J51" s="602"/>
      <c r="K51" s="285" t="s">
        <v>31</v>
      </c>
    </row>
    <row r="52" spans="1:12" ht="48" customHeight="1">
      <c r="A52" s="880" t="s">
        <v>264</v>
      </c>
      <c r="B52" s="893" t="s">
        <v>414</v>
      </c>
      <c r="C52" s="290">
        <v>50</v>
      </c>
      <c r="D52" s="284">
        <v>70</v>
      </c>
      <c r="E52" s="751">
        <v>805</v>
      </c>
      <c r="F52" s="291">
        <f t="shared" ref="F52:F53" si="22">E52</f>
        <v>805</v>
      </c>
      <c r="G52" s="292">
        <v>0.3</v>
      </c>
      <c r="H52" s="293">
        <f>F52*(1-G52)</f>
        <v>563.5</v>
      </c>
      <c r="I52" s="608">
        <f>('ЧЕХЛЫ,ОДЕЯЛО_опт'!D30*(1-'ЧЕХЛЫ,ОДЕЯЛО_опт'!$F$29)*(1-'ЧЕХЛЫ,ОДЕЯЛО_опт'!E30))/(IF(AND('Категория(опт)'!$B$6="с НДС"),1,IF(AND('Категория(опт)'!$B$6="без НДС"),1.2,"")))</f>
        <v>360.64</v>
      </c>
      <c r="J52" s="609">
        <f>I52</f>
        <v>360.64</v>
      </c>
      <c r="K52" s="970">
        <v>405.71999999999997</v>
      </c>
      <c r="L52" s="2" t="s">
        <v>337</v>
      </c>
    </row>
    <row r="53" spans="1:12" ht="48" customHeight="1" thickBot="1">
      <c r="A53" s="881"/>
      <c r="B53" s="894"/>
      <c r="C53" s="220">
        <v>70</v>
      </c>
      <c r="D53" s="240">
        <v>70</v>
      </c>
      <c r="E53" s="752">
        <v>968</v>
      </c>
      <c r="F53" s="142">
        <f t="shared" si="22"/>
        <v>968</v>
      </c>
      <c r="G53" s="276">
        <v>0.3</v>
      </c>
      <c r="H53" s="102">
        <f>F53*(1-G53)</f>
        <v>677.59999999999991</v>
      </c>
      <c r="I53" s="599">
        <f>('ЧЕХЛЫ,ОДЕЯЛО_опт'!D31*(1-'ЧЕХЛЫ,ОДЕЯЛО_опт'!$F$29)*(1-'ЧЕХЛЫ,ОДЕЯЛО_опт'!E31))/(IF(AND('Категория(опт)'!$B$6="с НДС"),1,IF(AND('Категория(опт)'!$B$6="без НДС"),1.2,"")))</f>
        <v>510.71999999999997</v>
      </c>
      <c r="J53" s="545">
        <f>I53</f>
        <v>510.71999999999997</v>
      </c>
      <c r="K53" s="982">
        <v>574.55999999999995</v>
      </c>
      <c r="L53" s="2" t="s">
        <v>337</v>
      </c>
    </row>
    <row r="54" spans="1:12" ht="44.25" customHeight="1" thickBot="1">
      <c r="A54" s="270" t="s">
        <v>76</v>
      </c>
      <c r="B54" s="261" t="s">
        <v>29</v>
      </c>
      <c r="C54" s="767" t="s">
        <v>30</v>
      </c>
      <c r="D54" s="768"/>
      <c r="E54" s="646" t="s">
        <v>32</v>
      </c>
      <c r="F54" s="263" t="s">
        <v>32</v>
      </c>
      <c r="G54" s="271" t="s">
        <v>33</v>
      </c>
      <c r="H54" s="266" t="s">
        <v>34</v>
      </c>
      <c r="I54" s="601" t="s">
        <v>31</v>
      </c>
      <c r="J54" s="602"/>
      <c r="K54" s="981" t="s">
        <v>31</v>
      </c>
    </row>
    <row r="55" spans="1:12" ht="48" customHeight="1" thickBot="1">
      <c r="A55" s="623" t="s">
        <v>157</v>
      </c>
      <c r="B55" s="294" t="s">
        <v>415</v>
      </c>
      <c r="C55" s="246">
        <v>50</v>
      </c>
      <c r="D55" s="295">
        <v>70</v>
      </c>
      <c r="E55" s="649">
        <v>2446</v>
      </c>
      <c r="F55" s="142">
        <f>E55</f>
        <v>2446</v>
      </c>
      <c r="G55" s="296">
        <v>0.35</v>
      </c>
      <c r="H55" s="125">
        <f>F55*(1-G55)</f>
        <v>1589.9</v>
      </c>
      <c r="I55" s="172">
        <f>('ЧЕХЛЫ,ОДЕЯЛО_опт'!D37*(1-'ЧЕХЛЫ,ОДЕЯЛО_опт'!$F$36)*(1-'ЧЕХЛЫ,ОДЕЯЛО_опт'!E37))/(IF(AND('Категория(опт)'!$B$6="с НДС"),1,IF(AND('Категория(опт)'!$B$6="без НДС"),1.2,"")))</f>
        <v>870.4799999999999</v>
      </c>
      <c r="J55" s="597">
        <f>I55</f>
        <v>870.4799999999999</v>
      </c>
      <c r="K55" s="980">
        <v>979.28999999999985</v>
      </c>
      <c r="L55" s="627" t="s">
        <v>337</v>
      </c>
    </row>
    <row r="56" spans="1:12" ht="29.25" customHeight="1" thickBot="1">
      <c r="A56" s="816" t="s">
        <v>94</v>
      </c>
      <c r="B56" s="817"/>
      <c r="C56" s="817"/>
      <c r="D56" s="817"/>
      <c r="E56" s="817"/>
      <c r="F56" s="817"/>
      <c r="G56" s="817"/>
      <c r="H56" s="817"/>
      <c r="I56" s="817"/>
      <c r="J56" s="817"/>
      <c r="K56" s="817"/>
    </row>
    <row r="57" spans="1:12" ht="63" customHeight="1" thickBot="1">
      <c r="A57" s="268" t="s">
        <v>76</v>
      </c>
      <c r="B57" s="537" t="s">
        <v>29</v>
      </c>
      <c r="C57" s="767" t="s">
        <v>30</v>
      </c>
      <c r="D57" s="768"/>
      <c r="E57" s="646" t="s">
        <v>32</v>
      </c>
      <c r="F57" s="263" t="s">
        <v>32</v>
      </c>
      <c r="G57" s="271" t="s">
        <v>33</v>
      </c>
      <c r="H57" s="266" t="s">
        <v>34</v>
      </c>
      <c r="I57" s="596" t="s">
        <v>31</v>
      </c>
      <c r="J57" s="596"/>
      <c r="K57" s="285" t="s">
        <v>31</v>
      </c>
    </row>
    <row r="58" spans="1:12" ht="40.9" customHeight="1">
      <c r="A58" s="882" t="s">
        <v>241</v>
      </c>
      <c r="B58" s="878" t="s">
        <v>335</v>
      </c>
      <c r="C58" s="253">
        <v>205</v>
      </c>
      <c r="D58" s="253">
        <v>140</v>
      </c>
      <c r="E58" s="717">
        <v>1640</v>
      </c>
      <c r="F58" s="137">
        <f t="shared" ref="F58:F59" si="23">E58</f>
        <v>1640</v>
      </c>
      <c r="G58" s="272">
        <v>0.2</v>
      </c>
      <c r="H58" s="99">
        <f>F58*(1-G58)</f>
        <v>1312</v>
      </c>
      <c r="I58" s="173">
        <f>('ЧЕХЛЫ,ОДЕЯЛО_опт'!D50*(1-'ЧЕХЛЫ,ОДЕЯЛО_опт'!$F$49)*(1-'ЧЕХЛЫ,ОДЕЯЛО_опт'!E50))/(IF(AND('Категория(опт)'!$B$6="с НДС"),1,IF(AND('Категория(опт)'!$B$6="без НДС"),1.2,"")))</f>
        <v>804.69900000000007</v>
      </c>
      <c r="J58" s="597">
        <f t="shared" ref="J58:J59" si="24">I58</f>
        <v>804.69900000000007</v>
      </c>
      <c r="K58" s="978">
        <v>905.28637500000013</v>
      </c>
      <c r="L58" s="627" t="s">
        <v>337</v>
      </c>
    </row>
    <row r="59" spans="1:12" ht="40.9" customHeight="1" thickBot="1">
      <c r="A59" s="883"/>
      <c r="B59" s="879"/>
      <c r="C59" s="240">
        <v>220</v>
      </c>
      <c r="D59" s="240">
        <v>200</v>
      </c>
      <c r="E59" s="726">
        <v>2468</v>
      </c>
      <c r="F59" s="140">
        <f t="shared" si="23"/>
        <v>2468</v>
      </c>
      <c r="G59" s="276">
        <v>0.2</v>
      </c>
      <c r="H59" s="102">
        <f>F59*(1-G59)</f>
        <v>1974.4</v>
      </c>
      <c r="I59" s="173">
        <f>('ЧЕХЛЫ,ОДЕЯЛО_опт'!D51*(1-'ЧЕХЛЫ,ОДЕЯЛО_опт'!$F$49)*(1-'ЧЕХЛЫ,ОДЕЯЛО_опт'!E51))/(IF(AND('Категория(опт)'!$B$6="с НДС"),1,IF(AND('Категория(опт)'!$B$6="без НДС"),1.2,"")))</f>
        <v>1180.5219999999999</v>
      </c>
      <c r="J59" s="545">
        <f t="shared" si="24"/>
        <v>1180.5219999999999</v>
      </c>
      <c r="K59" s="979">
        <v>1328.08725</v>
      </c>
      <c r="L59" s="627" t="s">
        <v>337</v>
      </c>
    </row>
    <row r="60" spans="1:12" ht="63" customHeight="1" thickBot="1">
      <c r="A60" s="268" t="s">
        <v>76</v>
      </c>
      <c r="B60" s="261" t="s">
        <v>29</v>
      </c>
      <c r="C60" s="767" t="s">
        <v>30</v>
      </c>
      <c r="D60" s="768"/>
      <c r="E60" s="646" t="s">
        <v>32</v>
      </c>
      <c r="F60" s="263" t="s">
        <v>32</v>
      </c>
      <c r="G60" s="271" t="s">
        <v>33</v>
      </c>
      <c r="H60" s="266" t="s">
        <v>34</v>
      </c>
      <c r="I60" s="596" t="s">
        <v>31</v>
      </c>
      <c r="J60" s="596"/>
      <c r="K60" s="285" t="s">
        <v>31</v>
      </c>
    </row>
    <row r="61" spans="1:12" ht="43.9" customHeight="1">
      <c r="A61" s="868" t="s">
        <v>238</v>
      </c>
      <c r="B61" s="878" t="s">
        <v>333</v>
      </c>
      <c r="C61" s="253">
        <v>205</v>
      </c>
      <c r="D61" s="253">
        <v>140</v>
      </c>
      <c r="E61" s="717">
        <v>4388</v>
      </c>
      <c r="F61" s="137">
        <f t="shared" ref="F61:F62" si="25">E61</f>
        <v>4388</v>
      </c>
      <c r="G61" s="286">
        <v>0.5</v>
      </c>
      <c r="H61" s="99">
        <f>F61*(1-G61)</f>
        <v>2194</v>
      </c>
      <c r="I61" s="173"/>
      <c r="J61" s="728">
        <v>1213</v>
      </c>
      <c r="K61" s="975">
        <v>1364.625</v>
      </c>
      <c r="L61" s="627" t="s">
        <v>337</v>
      </c>
    </row>
    <row r="62" spans="1:12" ht="43.9" customHeight="1" thickBot="1">
      <c r="A62" s="869"/>
      <c r="B62" s="879"/>
      <c r="C62" s="240">
        <v>220</v>
      </c>
      <c r="D62" s="240">
        <v>200</v>
      </c>
      <c r="E62" s="726">
        <v>5954</v>
      </c>
      <c r="F62" s="140">
        <f t="shared" si="25"/>
        <v>5954</v>
      </c>
      <c r="G62" s="288">
        <v>0.5</v>
      </c>
      <c r="H62" s="102">
        <f>F62*(1-G62)</f>
        <v>2977</v>
      </c>
      <c r="I62" s="600"/>
      <c r="J62" s="729">
        <v>1654</v>
      </c>
      <c r="K62" s="976">
        <v>1860.75</v>
      </c>
      <c r="L62" s="627" t="s">
        <v>337</v>
      </c>
    </row>
    <row r="63" spans="1:12" ht="63" customHeight="1" thickBot="1">
      <c r="A63" s="268" t="s">
        <v>76</v>
      </c>
      <c r="B63" s="261" t="s">
        <v>29</v>
      </c>
      <c r="C63" s="767" t="s">
        <v>30</v>
      </c>
      <c r="D63" s="768"/>
      <c r="E63" s="646" t="s">
        <v>32</v>
      </c>
      <c r="F63" s="263" t="s">
        <v>32</v>
      </c>
      <c r="G63" s="271" t="s">
        <v>33</v>
      </c>
      <c r="H63" s="266" t="s">
        <v>34</v>
      </c>
      <c r="I63" s="596" t="s">
        <v>31</v>
      </c>
      <c r="J63" s="596"/>
      <c r="K63" s="285" t="s">
        <v>31</v>
      </c>
    </row>
    <row r="64" spans="1:12" ht="32.25" customHeight="1">
      <c r="A64" s="868" t="s">
        <v>239</v>
      </c>
      <c r="B64" s="878" t="s">
        <v>334</v>
      </c>
      <c r="C64" s="253">
        <v>205</v>
      </c>
      <c r="D64" s="253">
        <v>140</v>
      </c>
      <c r="E64" s="717">
        <v>3294</v>
      </c>
      <c r="F64" s="137">
        <f t="shared" ref="F64:F65" si="26">E64</f>
        <v>3294</v>
      </c>
      <c r="G64" s="286">
        <v>0.40089999999999998</v>
      </c>
      <c r="H64" s="99">
        <f>F64*(1-G64)</f>
        <v>1973.4353999999998</v>
      </c>
      <c r="I64" s="173"/>
      <c r="J64" s="728">
        <v>1092</v>
      </c>
      <c r="K64" s="975">
        <v>1228.5</v>
      </c>
      <c r="L64" s="627" t="s">
        <v>337</v>
      </c>
    </row>
    <row r="65" spans="1:12" ht="32.25" customHeight="1" thickBot="1">
      <c r="A65" s="869"/>
      <c r="B65" s="879"/>
      <c r="C65" s="240">
        <v>220</v>
      </c>
      <c r="D65" s="240">
        <v>200</v>
      </c>
      <c r="E65" s="726">
        <v>4121</v>
      </c>
      <c r="F65" s="140">
        <f t="shared" si="26"/>
        <v>4121</v>
      </c>
      <c r="G65" s="288">
        <v>0.41399999999999998</v>
      </c>
      <c r="H65" s="102">
        <f>F65*(1-G65)</f>
        <v>2414.9060000000004</v>
      </c>
      <c r="I65" s="600"/>
      <c r="J65" s="731">
        <v>1323</v>
      </c>
      <c r="K65" s="977">
        <v>1488.375</v>
      </c>
      <c r="L65" s="627" t="s">
        <v>337</v>
      </c>
    </row>
    <row r="66" spans="1:12" ht="63" customHeight="1" thickBot="1">
      <c r="A66" s="268" t="s">
        <v>76</v>
      </c>
      <c r="B66" s="552" t="s">
        <v>29</v>
      </c>
      <c r="C66" s="767" t="s">
        <v>30</v>
      </c>
      <c r="D66" s="768"/>
      <c r="E66" s="646" t="s">
        <v>32</v>
      </c>
      <c r="F66" s="263" t="s">
        <v>32</v>
      </c>
      <c r="G66" s="271" t="s">
        <v>33</v>
      </c>
      <c r="H66" s="266" t="s">
        <v>34</v>
      </c>
      <c r="I66" s="596" t="s">
        <v>31</v>
      </c>
      <c r="J66" s="596" t="s">
        <v>31</v>
      </c>
      <c r="K66" s="285" t="s">
        <v>31</v>
      </c>
    </row>
    <row r="67" spans="1:12" ht="34.15" customHeight="1">
      <c r="A67" s="874" t="s">
        <v>120</v>
      </c>
      <c r="B67" s="875" t="s">
        <v>121</v>
      </c>
      <c r="C67" s="277">
        <v>205</v>
      </c>
      <c r="D67" s="277">
        <v>140</v>
      </c>
      <c r="E67" s="725">
        <v>4991</v>
      </c>
      <c r="F67" s="137">
        <f t="shared" ref="F67:F69" si="27">E67</f>
        <v>4991</v>
      </c>
      <c r="G67" s="525">
        <v>0.38030000000000003</v>
      </c>
      <c r="H67" s="99">
        <f>F67*(1-G67)</f>
        <v>3092.9226999999996</v>
      </c>
      <c r="I67" s="171"/>
      <c r="J67" s="721">
        <v>1848</v>
      </c>
      <c r="K67" s="978">
        <v>2079</v>
      </c>
      <c r="L67" s="627" t="s">
        <v>337</v>
      </c>
    </row>
    <row r="68" spans="1:12" ht="34.15" customHeight="1">
      <c r="A68" s="864"/>
      <c r="B68" s="876"/>
      <c r="C68" s="238">
        <v>205</v>
      </c>
      <c r="D68" s="238">
        <v>172</v>
      </c>
      <c r="E68" s="718">
        <v>6532</v>
      </c>
      <c r="F68" s="137">
        <f t="shared" si="27"/>
        <v>6532</v>
      </c>
      <c r="G68" s="287">
        <v>0.49619999999999997</v>
      </c>
      <c r="H68" s="101">
        <f>F68*(1-G68)</f>
        <v>3290.8216000000002</v>
      </c>
      <c r="I68" s="598"/>
      <c r="J68" s="721">
        <v>1920</v>
      </c>
      <c r="K68" s="975">
        <v>2160</v>
      </c>
      <c r="L68" s="627" t="s">
        <v>337</v>
      </c>
    </row>
    <row r="69" spans="1:12" ht="34.15" customHeight="1" thickBot="1">
      <c r="A69" s="865"/>
      <c r="B69" s="877"/>
      <c r="C69" s="240">
        <v>220</v>
      </c>
      <c r="D69" s="241">
        <v>200</v>
      </c>
      <c r="E69" s="726">
        <v>7688</v>
      </c>
      <c r="F69" s="142">
        <f t="shared" si="27"/>
        <v>7688</v>
      </c>
      <c r="G69" s="288">
        <v>0.43</v>
      </c>
      <c r="H69" s="102">
        <f>F69*(1-G69)</f>
        <v>4382.1600000000008</v>
      </c>
      <c r="I69" s="599"/>
      <c r="J69" s="727">
        <v>2560</v>
      </c>
      <c r="K69" s="979">
        <v>2880</v>
      </c>
      <c r="L69" s="627" t="s">
        <v>337</v>
      </c>
    </row>
    <row r="70" spans="1:12" ht="63" customHeight="1" thickBot="1">
      <c r="A70" s="268" t="s">
        <v>76</v>
      </c>
      <c r="B70" s="568" t="s">
        <v>29</v>
      </c>
      <c r="C70" s="767" t="s">
        <v>30</v>
      </c>
      <c r="D70" s="768"/>
      <c r="E70" s="646" t="s">
        <v>32</v>
      </c>
      <c r="F70" s="263" t="s">
        <v>32</v>
      </c>
      <c r="G70" s="271" t="s">
        <v>33</v>
      </c>
      <c r="H70" s="266" t="s">
        <v>34</v>
      </c>
      <c r="I70" s="596" t="s">
        <v>31</v>
      </c>
      <c r="J70" s="596"/>
      <c r="K70" s="285" t="s">
        <v>31</v>
      </c>
    </row>
    <row r="71" spans="1:12" ht="34.15" customHeight="1">
      <c r="A71" s="868" t="s">
        <v>240</v>
      </c>
      <c r="B71" s="870" t="s">
        <v>332</v>
      </c>
      <c r="C71" s="253">
        <v>205</v>
      </c>
      <c r="D71" s="253">
        <v>140</v>
      </c>
      <c r="E71" s="717">
        <v>5494</v>
      </c>
      <c r="F71" s="137">
        <f t="shared" ref="F71:F73" si="28">E71</f>
        <v>5494</v>
      </c>
      <c r="G71" s="286">
        <v>0.4</v>
      </c>
      <c r="H71" s="99">
        <f>F71*(1-G71)</f>
        <v>3296.4</v>
      </c>
      <c r="I71" s="171">
        <f>('ЧЕХЛЫ,ОДЕЯЛО_опт'!D40*(1-'ЧЕХЛЫ,ОДЕЯЛО_опт'!$F$39)*(1-'ЧЕХЛЫ,ОДЕЯЛО_опт'!E40))/(IF(AND('Категория(опт)'!$B$6="с НДС"),1,IF(AND('Категория(опт)'!$B$6="без НДС"),1.2,"")))</f>
        <v>2171.3020000000001</v>
      </c>
      <c r="J71" s="597">
        <f t="shared" ref="J71" si="29">I71</f>
        <v>2171.3020000000001</v>
      </c>
      <c r="K71" s="978">
        <v>2442.7147500000001</v>
      </c>
      <c r="L71" s="627" t="s">
        <v>337</v>
      </c>
    </row>
    <row r="72" spans="1:12" ht="34.15" customHeight="1">
      <c r="A72" s="868"/>
      <c r="B72" s="870"/>
      <c r="C72" s="283">
        <v>205</v>
      </c>
      <c r="D72" s="284">
        <v>172</v>
      </c>
      <c r="E72" s="717">
        <v>8067</v>
      </c>
      <c r="F72" s="137">
        <f t="shared" si="28"/>
        <v>8067</v>
      </c>
      <c r="G72" s="287">
        <v>0.4</v>
      </c>
      <c r="H72" s="101">
        <f>F72*(1-G72)</f>
        <v>4840.2</v>
      </c>
      <c r="I72" s="598">
        <f>('ЧЕХЛЫ,ОДЕЯЛО_опт'!D41*(1-'ЧЕХЛЫ,ОДЕЯЛО_опт'!$F$39)*(1-'ЧЕХЛЫ,ОДЕЯЛО_опт'!E41))/(IF(AND('Категория(опт)'!$B$6="с НДС"),1,IF(AND('Категория(опт)'!$B$6="без НДС"),1.2,"")))</f>
        <v>3193.8059999999996</v>
      </c>
      <c r="J72" s="597">
        <f t="shared" ref="J72" si="30">I72</f>
        <v>3193.8059999999996</v>
      </c>
      <c r="K72" s="975">
        <v>3593.0317499999996</v>
      </c>
      <c r="L72" s="627" t="s">
        <v>337</v>
      </c>
    </row>
    <row r="73" spans="1:12" ht="34.15" customHeight="1" thickBot="1">
      <c r="A73" s="869"/>
      <c r="B73" s="871"/>
      <c r="C73" s="240">
        <v>220</v>
      </c>
      <c r="D73" s="240">
        <v>200</v>
      </c>
      <c r="E73" s="726">
        <v>9537</v>
      </c>
      <c r="F73" s="140">
        <f t="shared" si="28"/>
        <v>9537</v>
      </c>
      <c r="G73" s="288">
        <v>0.4</v>
      </c>
      <c r="H73" s="102">
        <f>F73*(1-G73)</f>
        <v>5722.2</v>
      </c>
      <c r="I73" s="599">
        <f>('ЧЕХЛЫ,ОДЕЯЛО_опт'!D42*(1-'ЧЕХЛЫ,ОДЕЯЛО_опт'!$F$39)*(1-'ЧЕХЛЫ,ОДЕЯЛО_опт'!E42))/(IF(AND('Категория(опт)'!$B$6="с НДС"),1,IF(AND('Категория(опт)'!$B$6="без НДС"),1.2,"")))</f>
        <v>3833.9559999999997</v>
      </c>
      <c r="J73" s="545">
        <f t="shared" ref="J73" si="31">I73</f>
        <v>3833.9559999999997</v>
      </c>
      <c r="K73" s="979">
        <v>4313.2004999999999</v>
      </c>
      <c r="L73" s="627" t="s">
        <v>337</v>
      </c>
    </row>
    <row r="74" spans="1:12">
      <c r="A74" s="46"/>
      <c r="B74" s="46"/>
      <c r="C74" s="46"/>
      <c r="D74" s="46"/>
      <c r="F74" s="259"/>
      <c r="G74" s="69"/>
      <c r="H74" s="62"/>
    </row>
    <row r="75" spans="1:12">
      <c r="A75" s="214" t="str">
        <f>Контакты!$B$10</f>
        <v>почта для приёма заказов</v>
      </c>
      <c r="B75" s="91" t="str">
        <f>Контакты!$C$10</f>
        <v>хххх@ххх.ru</v>
      </c>
      <c r="C75" s="46"/>
      <c r="D75" s="46"/>
      <c r="F75" s="259"/>
      <c r="G75" s="69"/>
      <c r="H75" s="62"/>
    </row>
    <row r="76" spans="1:12">
      <c r="A76" s="214" t="str">
        <f>Контакты!$B$12</f>
        <v>номер телефона службы сервиса</v>
      </c>
      <c r="B76" s="91">
        <f>Контакты!$C$12</f>
        <v>8800</v>
      </c>
      <c r="C76" s="46"/>
      <c r="D76" s="46"/>
      <c r="F76" s="259"/>
      <c r="G76" s="69"/>
      <c r="H76" s="62"/>
    </row>
    <row r="77" spans="1:12">
      <c r="A77" s="46"/>
      <c r="B77" s="46"/>
      <c r="C77" s="46"/>
      <c r="D77" s="46"/>
      <c r="F77" s="259"/>
      <c r="G77" s="69"/>
      <c r="H77" s="62"/>
    </row>
    <row r="78" spans="1:12">
      <c r="A78" s="46"/>
      <c r="B78" s="46"/>
      <c r="C78" s="46"/>
      <c r="D78" s="46"/>
      <c r="F78" s="259"/>
      <c r="G78" s="69"/>
      <c r="H78" s="62"/>
    </row>
  </sheetData>
  <mergeCells count="55">
    <mergeCell ref="C26:C29"/>
    <mergeCell ref="A40:A47"/>
    <mergeCell ref="B40:B47"/>
    <mergeCell ref="C40:C41"/>
    <mergeCell ref="C31:C32"/>
    <mergeCell ref="A31:A38"/>
    <mergeCell ref="B31:B38"/>
    <mergeCell ref="I1:K1"/>
    <mergeCell ref="A2:K2"/>
    <mergeCell ref="C39:D39"/>
    <mergeCell ref="C33:C38"/>
    <mergeCell ref="A12:A18"/>
    <mergeCell ref="C12:C13"/>
    <mergeCell ref="B12:B18"/>
    <mergeCell ref="C3:D3"/>
    <mergeCell ref="A4:A10"/>
    <mergeCell ref="B4:B10"/>
    <mergeCell ref="C4:C5"/>
    <mergeCell ref="C6:C10"/>
    <mergeCell ref="C19:D19"/>
    <mergeCell ref="A20:A24"/>
    <mergeCell ref="B20:B24"/>
    <mergeCell ref="C14:C18"/>
    <mergeCell ref="C11:D11"/>
    <mergeCell ref="C30:D30"/>
    <mergeCell ref="C57:D57"/>
    <mergeCell ref="A58:A59"/>
    <mergeCell ref="B58:B59"/>
    <mergeCell ref="A56:K56"/>
    <mergeCell ref="C54:D54"/>
    <mergeCell ref="C20:C24"/>
    <mergeCell ref="C50:D50"/>
    <mergeCell ref="C42:C47"/>
    <mergeCell ref="B49:B50"/>
    <mergeCell ref="A49:A50"/>
    <mergeCell ref="B52:B53"/>
    <mergeCell ref="C25:D25"/>
    <mergeCell ref="A26:A29"/>
    <mergeCell ref="B26:B29"/>
    <mergeCell ref="A71:A73"/>
    <mergeCell ref="B71:B73"/>
    <mergeCell ref="C70:D70"/>
    <mergeCell ref="C49:D49"/>
    <mergeCell ref="C48:D48"/>
    <mergeCell ref="C66:D66"/>
    <mergeCell ref="A67:A69"/>
    <mergeCell ref="B67:B69"/>
    <mergeCell ref="C63:D63"/>
    <mergeCell ref="C60:D60"/>
    <mergeCell ref="A61:A62"/>
    <mergeCell ref="B61:B62"/>
    <mergeCell ref="A64:A65"/>
    <mergeCell ref="B64:B65"/>
    <mergeCell ref="C51:D51"/>
    <mergeCell ref="A52:A53"/>
  </mergeCells>
  <hyperlinks>
    <hyperlink ref="I1:K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23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72">
    <tabColor theme="1"/>
    <pageSetUpPr fitToPage="1"/>
  </sheetPr>
  <dimension ref="A1:H51"/>
  <sheetViews>
    <sheetView view="pageBreakPreview" zoomScale="90" zoomScaleSheetLayoutView="90" workbookViewId="0">
      <selection activeCell="J35" sqref="J35"/>
    </sheetView>
  </sheetViews>
  <sheetFormatPr defaultColWidth="9.140625" defaultRowHeight="15.75"/>
  <cols>
    <col min="1" max="1" width="34.85546875" style="11" customWidth="1"/>
    <col min="2" max="2" width="7.28515625" style="11" customWidth="1"/>
    <col min="3" max="3" width="8.7109375" style="11" customWidth="1"/>
    <col min="4" max="4" width="16.5703125" style="159" customWidth="1"/>
    <col min="5" max="5" width="10.28515625" style="156" customWidth="1"/>
    <col min="6" max="6" width="16.42578125" style="2" customWidth="1"/>
    <col min="7" max="16384" width="9.140625" style="2"/>
  </cols>
  <sheetData>
    <row r="1" spans="1:8" ht="16.5" thickBot="1">
      <c r="F1" s="786"/>
      <c r="G1" s="786"/>
      <c r="H1" s="786"/>
    </row>
    <row r="2" spans="1:8" ht="29.25" customHeight="1" thickBot="1">
      <c r="A2" s="787" t="s">
        <v>75</v>
      </c>
      <c r="B2" s="788"/>
      <c r="C2" s="788"/>
      <c r="D2" s="788"/>
      <c r="E2" s="921"/>
    </row>
    <row r="3" spans="1:8" ht="33" customHeight="1" thickBot="1">
      <c r="A3" s="39"/>
      <c r="B3" s="907"/>
      <c r="C3" s="908"/>
      <c r="D3" s="77"/>
      <c r="E3" s="178"/>
      <c r="F3" s="96"/>
    </row>
    <row r="4" spans="1:8" ht="15.75" customHeight="1">
      <c r="A4" s="909"/>
      <c r="B4" s="791"/>
      <c r="C4" s="13"/>
      <c r="D4" s="185"/>
      <c r="E4" s="129"/>
    </row>
    <row r="5" spans="1:8" ht="15.75" customHeight="1">
      <c r="A5" s="910"/>
      <c r="B5" s="791"/>
      <c r="C5" s="13"/>
      <c r="D5" s="185"/>
      <c r="E5" s="129"/>
    </row>
    <row r="6" spans="1:8" ht="15.6" customHeight="1">
      <c r="A6" s="910"/>
      <c r="B6" s="791"/>
      <c r="C6" s="14"/>
      <c r="D6" s="185"/>
      <c r="E6" s="129"/>
    </row>
    <row r="7" spans="1:8" ht="16.149999999999999" customHeight="1" thickBot="1">
      <c r="A7" s="911"/>
      <c r="B7" s="791"/>
      <c r="C7" s="14"/>
      <c r="D7" s="185"/>
      <c r="E7" s="129"/>
    </row>
    <row r="8" spans="1:8" ht="33" customHeight="1" thickBot="1">
      <c r="A8" s="39"/>
      <c r="B8" s="907"/>
      <c r="C8" s="908"/>
      <c r="D8" s="77"/>
      <c r="E8" s="178"/>
      <c r="F8" s="96"/>
    </row>
    <row r="9" spans="1:8" ht="15.75" customHeight="1">
      <c r="A9" s="909"/>
      <c r="B9" s="791"/>
      <c r="C9" s="13"/>
      <c r="D9" s="185"/>
      <c r="E9" s="130"/>
    </row>
    <row r="10" spans="1:8" ht="15.75" customHeight="1">
      <c r="A10" s="910"/>
      <c r="B10" s="791"/>
      <c r="C10" s="13"/>
      <c r="D10" s="185"/>
      <c r="E10" s="130"/>
    </row>
    <row r="11" spans="1:8" ht="15.75" customHeight="1">
      <c r="A11" s="910"/>
      <c r="B11" s="791"/>
      <c r="C11" s="13"/>
      <c r="D11" s="185"/>
      <c r="E11" s="130"/>
    </row>
    <row r="12" spans="1:8" ht="15.6" customHeight="1">
      <c r="A12" s="910"/>
      <c r="B12" s="791"/>
      <c r="C12" s="14"/>
      <c r="D12" s="185"/>
      <c r="E12" s="130"/>
    </row>
    <row r="13" spans="1:8" ht="16.149999999999999" customHeight="1" thickBot="1">
      <c r="A13" s="911"/>
      <c r="B13" s="791"/>
      <c r="C13" s="14"/>
      <c r="D13" s="185"/>
      <c r="E13" s="130"/>
    </row>
    <row r="14" spans="1:8" ht="33" customHeight="1" thickBot="1">
      <c r="A14" s="92"/>
      <c r="B14" s="907"/>
      <c r="C14" s="908"/>
      <c r="D14" s="77"/>
      <c r="E14" s="178"/>
      <c r="F14" s="96"/>
    </row>
    <row r="15" spans="1:8" ht="22.9" customHeight="1">
      <c r="A15" s="914"/>
      <c r="B15" s="118"/>
      <c r="C15" s="118"/>
      <c r="D15" s="185"/>
      <c r="E15" s="130"/>
      <c r="F15" s="117"/>
    </row>
    <row r="16" spans="1:8" ht="22.9" customHeight="1">
      <c r="A16" s="915"/>
      <c r="B16" s="118"/>
      <c r="C16" s="118"/>
      <c r="D16" s="185"/>
      <c r="E16" s="130"/>
      <c r="F16" s="117"/>
    </row>
    <row r="17" spans="1:6" ht="15.75" customHeight="1">
      <c r="A17" s="915"/>
      <c r="B17" s="791"/>
      <c r="C17" s="13"/>
      <c r="D17" s="185"/>
      <c r="E17" s="130"/>
    </row>
    <row r="18" spans="1:6" ht="15.75" customHeight="1">
      <c r="A18" s="915"/>
      <c r="B18" s="791"/>
      <c r="C18" s="13"/>
      <c r="D18" s="185"/>
      <c r="E18" s="130"/>
    </row>
    <row r="19" spans="1:6" ht="15.6" customHeight="1">
      <c r="A19" s="915"/>
      <c r="B19" s="791"/>
      <c r="C19" s="14"/>
      <c r="D19" s="185"/>
      <c r="E19" s="130"/>
    </row>
    <row r="20" spans="1:6" ht="16.149999999999999" customHeight="1" thickBot="1">
      <c r="A20" s="916"/>
      <c r="B20" s="791"/>
      <c r="C20" s="14"/>
      <c r="D20" s="185"/>
      <c r="E20" s="130"/>
    </row>
    <row r="21" spans="1:6" ht="33" customHeight="1" thickBot="1">
      <c r="A21" s="92" t="s">
        <v>76</v>
      </c>
      <c r="B21" s="907" t="s">
        <v>30</v>
      </c>
      <c r="C21" s="908"/>
      <c r="D21" s="77" t="s">
        <v>32</v>
      </c>
      <c r="E21" s="178" t="s">
        <v>33</v>
      </c>
      <c r="F21" s="96">
        <f>IF(AND('Категория(опт)'!$B$1="A+"),50%,IF(AND('Категория(опт)'!$B$1="A"),45%,IF(AND('Категория(опт)'!$B$1="B"),40.5%,IF(AND('Категория(опт)'!$B$1="C"),36%,""))))</f>
        <v>0.36</v>
      </c>
    </row>
    <row r="22" spans="1:6" ht="22.9" customHeight="1">
      <c r="A22" s="892" t="s">
        <v>263</v>
      </c>
      <c r="B22" s="118">
        <v>190</v>
      </c>
      <c r="C22" s="118">
        <v>80</v>
      </c>
      <c r="D22" s="749">
        <v>1720</v>
      </c>
      <c r="E22" s="590">
        <v>0.3</v>
      </c>
      <c r="F22" s="117"/>
    </row>
    <row r="23" spans="1:6" ht="22.9" customHeight="1">
      <c r="A23" s="892"/>
      <c r="B23" s="118">
        <v>190</v>
      </c>
      <c r="C23" s="118">
        <v>90</v>
      </c>
      <c r="D23" s="749">
        <v>1911</v>
      </c>
      <c r="E23" s="590">
        <v>0.3</v>
      </c>
      <c r="F23" s="117"/>
    </row>
    <row r="24" spans="1:6" ht="22.9" customHeight="1">
      <c r="A24" s="892"/>
      <c r="B24" s="922">
        <v>200</v>
      </c>
      <c r="C24" s="118">
        <v>80</v>
      </c>
      <c r="D24" s="749">
        <v>1911</v>
      </c>
      <c r="E24" s="590">
        <v>0.3</v>
      </c>
      <c r="F24" s="117"/>
    </row>
    <row r="25" spans="1:6" ht="15.75" customHeight="1">
      <c r="A25" s="892"/>
      <c r="B25" s="923"/>
      <c r="C25" s="13">
        <v>90</v>
      </c>
      <c r="D25" s="749">
        <v>2104</v>
      </c>
      <c r="E25" s="590">
        <v>0.3</v>
      </c>
    </row>
    <row r="26" spans="1:6" ht="15.75" customHeight="1">
      <c r="A26" s="892"/>
      <c r="B26" s="923"/>
      <c r="C26" s="13">
        <v>140</v>
      </c>
      <c r="D26" s="749">
        <v>2491</v>
      </c>
      <c r="E26" s="590">
        <v>0.3</v>
      </c>
    </row>
    <row r="27" spans="1:6" ht="15.6" customHeight="1">
      <c r="A27" s="892"/>
      <c r="B27" s="923"/>
      <c r="C27" s="14">
        <v>160</v>
      </c>
      <c r="D27" s="749">
        <v>2685</v>
      </c>
      <c r="E27" s="590">
        <v>0.3</v>
      </c>
    </row>
    <row r="28" spans="1:6" ht="16.149999999999999" customHeight="1" thickBot="1">
      <c r="A28" s="832"/>
      <c r="B28" s="924"/>
      <c r="C28" s="14">
        <v>180</v>
      </c>
      <c r="D28" s="749">
        <v>2875</v>
      </c>
      <c r="E28" s="590">
        <v>0.3</v>
      </c>
    </row>
    <row r="29" spans="1:6" ht="36" customHeight="1" thickBot="1">
      <c r="A29" s="39" t="s">
        <v>76</v>
      </c>
      <c r="B29" s="907" t="s">
        <v>30</v>
      </c>
      <c r="C29" s="908"/>
      <c r="D29" s="77" t="s">
        <v>32</v>
      </c>
      <c r="E29" s="178" t="s">
        <v>33</v>
      </c>
      <c r="F29" s="43">
        <f>IF(AND('Категория(опт)'!$B$1="A+"),50%,IF(AND('Категория(опт)'!$B$1="A"),45%,IF(AND('Категория(опт)'!$B$1="B"),40.5%,IF(AND('Категория(опт)'!$B$1="C"),36%,IF(AND('Категория(опт)'!$B$1="D"),47%,"")))))</f>
        <v>0.36</v>
      </c>
    </row>
    <row r="30" spans="1:6" ht="63" customHeight="1">
      <c r="A30" s="880" t="s">
        <v>264</v>
      </c>
      <c r="B30" s="917" t="s">
        <v>69</v>
      </c>
      <c r="C30" s="918"/>
      <c r="D30" s="749">
        <v>805</v>
      </c>
      <c r="E30" s="591">
        <v>0.3</v>
      </c>
    </row>
    <row r="31" spans="1:6" ht="63" customHeight="1" thickBot="1">
      <c r="A31" s="881"/>
      <c r="B31" s="919" t="s">
        <v>143</v>
      </c>
      <c r="C31" s="920"/>
      <c r="D31" s="750">
        <v>1140</v>
      </c>
      <c r="E31" s="592">
        <v>0.3</v>
      </c>
    </row>
    <row r="32" spans="1:6" ht="36" customHeight="1" thickBot="1">
      <c r="A32" s="39" t="s">
        <v>76</v>
      </c>
      <c r="B32" s="907" t="s">
        <v>30</v>
      </c>
      <c r="C32" s="908"/>
      <c r="D32" s="77" t="s">
        <v>32</v>
      </c>
      <c r="E32" s="178" t="s">
        <v>33</v>
      </c>
      <c r="F32" s="43">
        <f>IF(AND('Категория(опт)'!$B$1="A+"),58%,IF(AND('Категория(опт)'!$B$1="A"),56%,IF(AND('Категория(опт)'!$B$1="B"),54%,IF(AND('Категория(опт)'!$B$1="C"),52%,IF(AND('Категория(опт)'!$B$1="D"),55%,"")))))</f>
        <v>0.52</v>
      </c>
    </row>
    <row r="33" spans="1:6" ht="28.5" customHeight="1">
      <c r="A33" s="912" t="s">
        <v>146</v>
      </c>
      <c r="B33" s="13">
        <v>120</v>
      </c>
      <c r="C33" s="73">
        <v>60</v>
      </c>
      <c r="D33" s="182">
        <v>2706</v>
      </c>
      <c r="E33" s="179">
        <v>0.1</v>
      </c>
    </row>
    <row r="34" spans="1:6" ht="28.5" customHeight="1">
      <c r="A34" s="913"/>
      <c r="B34" s="13"/>
      <c r="C34" s="13"/>
      <c r="D34" s="182"/>
      <c r="E34" s="179"/>
    </row>
    <row r="35" spans="1:6" ht="28.5" customHeight="1" thickBot="1">
      <c r="A35" s="913"/>
      <c r="B35" s="72">
        <v>200</v>
      </c>
      <c r="C35" s="72">
        <v>80</v>
      </c>
      <c r="D35" s="182">
        <v>3915</v>
      </c>
      <c r="E35" s="179">
        <v>0.1</v>
      </c>
    </row>
    <row r="36" spans="1:6" ht="36" customHeight="1" thickBot="1">
      <c r="A36" s="39" t="s">
        <v>76</v>
      </c>
      <c r="B36" s="907" t="s">
        <v>30</v>
      </c>
      <c r="C36" s="908"/>
      <c r="D36" s="77" t="s">
        <v>32</v>
      </c>
      <c r="E36" s="178" t="s">
        <v>33</v>
      </c>
      <c r="F36" s="43">
        <f>IF(AND('Категория(опт)'!$B$1="A+"),52%,IF(AND('Категория(опт)'!$B$1="A"),52%,IF(AND('Категория(опт)'!$B$1="B"),52%,IF(AND('Категория(опт)'!$B$1="C"),52%,IF(AND('Категория(опт)'!$B$1="D"),47%,"")))))</f>
        <v>0.52</v>
      </c>
    </row>
    <row r="37" spans="1:6" ht="63" customHeight="1" thickBot="1">
      <c r="A37" s="45" t="s">
        <v>79</v>
      </c>
      <c r="B37" s="919"/>
      <c r="C37" s="920"/>
      <c r="D37" s="193">
        <v>2015</v>
      </c>
      <c r="E37" s="180">
        <v>0.1</v>
      </c>
    </row>
    <row r="38" spans="1:6" ht="29.25" customHeight="1" thickBot="1">
      <c r="A38" s="787" t="s">
        <v>80</v>
      </c>
      <c r="B38" s="788"/>
      <c r="C38" s="788"/>
      <c r="D38" s="788"/>
      <c r="E38" s="921"/>
    </row>
    <row r="39" spans="1:6" ht="33" customHeight="1" thickBot="1">
      <c r="A39" s="268" t="s">
        <v>76</v>
      </c>
      <c r="B39" s="907" t="s">
        <v>30</v>
      </c>
      <c r="C39" s="908"/>
      <c r="D39" s="77" t="s">
        <v>32</v>
      </c>
      <c r="E39" s="178" t="s">
        <v>33</v>
      </c>
      <c r="F39" s="96">
        <f>IF(AND('Категория(опт)'!$B$1="A+"),51%,IF(AND('Категория(опт)'!$B$1="A"),46%,IF(AND('Категория(опт)'!$B$1="B"),41.5%,IF(AND('Категория(опт)'!$B$1="C"),38%,""))))</f>
        <v>0.38</v>
      </c>
    </row>
    <row r="40" spans="1:6" ht="20.45" customHeight="1">
      <c r="A40" s="868" t="s">
        <v>240</v>
      </c>
      <c r="B40" s="13">
        <v>205</v>
      </c>
      <c r="C40" s="116">
        <v>140</v>
      </c>
      <c r="D40" s="730">
        <v>5003</v>
      </c>
      <c r="E40" s="595">
        <v>0.3</v>
      </c>
      <c r="F40" s="117"/>
    </row>
    <row r="41" spans="1:6" ht="20.45" customHeight="1">
      <c r="A41" s="868"/>
      <c r="B41" s="115">
        <v>205</v>
      </c>
      <c r="C41" s="87">
        <v>172</v>
      </c>
      <c r="D41" s="709">
        <v>7359</v>
      </c>
      <c r="E41" s="593">
        <v>0.3</v>
      </c>
    </row>
    <row r="42" spans="1:6" ht="20.45" customHeight="1" thickBot="1">
      <c r="A42" s="869"/>
      <c r="B42" s="44">
        <v>220</v>
      </c>
      <c r="C42" s="44">
        <v>200</v>
      </c>
      <c r="D42" s="710">
        <v>8834</v>
      </c>
      <c r="E42" s="593">
        <v>0.3</v>
      </c>
    </row>
    <row r="43" spans="1:6" ht="33" customHeight="1" thickBot="1">
      <c r="A43" s="268" t="s">
        <v>76</v>
      </c>
      <c r="B43" s="907" t="s">
        <v>30</v>
      </c>
      <c r="C43" s="908"/>
      <c r="D43" s="77"/>
      <c r="E43" s="178"/>
      <c r="F43" s="96"/>
    </row>
    <row r="44" spans="1:6" ht="21" customHeight="1">
      <c r="A44" s="868" t="s">
        <v>238</v>
      </c>
      <c r="B44" s="13">
        <v>205</v>
      </c>
      <c r="C44" s="73">
        <v>140</v>
      </c>
      <c r="D44" s="184"/>
      <c r="E44" s="181"/>
    </row>
    <row r="45" spans="1:6" ht="21" customHeight="1" thickBot="1">
      <c r="A45" s="869"/>
      <c r="B45" s="44">
        <v>220</v>
      </c>
      <c r="C45" s="44">
        <v>200</v>
      </c>
      <c r="D45" s="194"/>
      <c r="E45" s="181"/>
    </row>
    <row r="46" spans="1:6" ht="33" customHeight="1" thickBot="1">
      <c r="A46" s="268" t="s">
        <v>76</v>
      </c>
      <c r="B46" s="907" t="s">
        <v>30</v>
      </c>
      <c r="C46" s="908"/>
      <c r="D46" s="77"/>
      <c r="E46" s="178"/>
      <c r="F46" s="96"/>
    </row>
    <row r="47" spans="1:6" ht="21" customHeight="1">
      <c r="A47" s="868" t="s">
        <v>239</v>
      </c>
      <c r="B47" s="13">
        <v>205</v>
      </c>
      <c r="C47" s="119">
        <v>140</v>
      </c>
      <c r="D47" s="195"/>
      <c r="E47" s="128"/>
    </row>
    <row r="48" spans="1:6" ht="21" customHeight="1" thickBot="1">
      <c r="A48" s="869"/>
      <c r="B48" s="44">
        <v>220</v>
      </c>
      <c r="C48" s="44">
        <v>200</v>
      </c>
      <c r="D48" s="196"/>
      <c r="E48" s="128"/>
    </row>
    <row r="49" spans="1:6" ht="33" customHeight="1" thickBot="1">
      <c r="A49" s="268" t="s">
        <v>76</v>
      </c>
      <c r="B49" s="907" t="s">
        <v>30</v>
      </c>
      <c r="C49" s="908"/>
      <c r="D49" s="77" t="s">
        <v>32</v>
      </c>
      <c r="E49" s="178" t="s">
        <v>33</v>
      </c>
      <c r="F49" s="96">
        <f>IF(AND('Категория(опт)'!$B$1="A+"),51%,IF(AND('Категория(опт)'!$B$1="A"),50%,IF(AND('Категория(опт)'!$B$1="B"),48%,IF(AND('Категория(опт)'!$B$1="C"),47%,""))))</f>
        <v>0.47</v>
      </c>
    </row>
    <row r="50" spans="1:6" ht="21" customHeight="1">
      <c r="A50" s="882" t="s">
        <v>241</v>
      </c>
      <c r="B50" s="13">
        <v>205</v>
      </c>
      <c r="C50" s="119">
        <v>140</v>
      </c>
      <c r="D50" s="709">
        <v>2169</v>
      </c>
      <c r="E50" s="593">
        <v>0.3</v>
      </c>
    </row>
    <row r="51" spans="1:6" ht="21" customHeight="1" thickBot="1">
      <c r="A51" s="883"/>
      <c r="B51" s="44">
        <v>220</v>
      </c>
      <c r="C51" s="44">
        <v>200</v>
      </c>
      <c r="D51" s="710">
        <v>3182</v>
      </c>
      <c r="E51" s="594">
        <v>0.3</v>
      </c>
    </row>
  </sheetData>
  <mergeCells count="31">
    <mergeCell ref="F1:H1"/>
    <mergeCell ref="A2:E2"/>
    <mergeCell ref="B49:C49"/>
    <mergeCell ref="B8:C8"/>
    <mergeCell ref="A9:A13"/>
    <mergeCell ref="B9:B13"/>
    <mergeCell ref="A44:A45"/>
    <mergeCell ref="B36:C36"/>
    <mergeCell ref="B37:C37"/>
    <mergeCell ref="A38:E38"/>
    <mergeCell ref="B39:C39"/>
    <mergeCell ref="A40:A42"/>
    <mergeCell ref="B21:C21"/>
    <mergeCell ref="A22:A28"/>
    <mergeCell ref="A47:A48"/>
    <mergeCell ref="B24:B28"/>
    <mergeCell ref="A50:A51"/>
    <mergeCell ref="B43:C43"/>
    <mergeCell ref="A4:A7"/>
    <mergeCell ref="B3:C3"/>
    <mergeCell ref="B4:B7"/>
    <mergeCell ref="B32:C32"/>
    <mergeCell ref="A33:A35"/>
    <mergeCell ref="B14:C14"/>
    <mergeCell ref="B17:B20"/>
    <mergeCell ref="A15:A20"/>
    <mergeCell ref="B29:C29"/>
    <mergeCell ref="B46:C46"/>
    <mergeCell ref="B30:C30"/>
    <mergeCell ref="A30:A31"/>
    <mergeCell ref="B31:C31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73">
    <tabColor rgb="FF0070C0"/>
  </sheetPr>
  <dimension ref="A1:J39"/>
  <sheetViews>
    <sheetView view="pageBreakPreview" zoomScale="70" zoomScaleSheetLayoutView="70" workbookViewId="0">
      <selection activeCell="N10" sqref="N10"/>
    </sheetView>
  </sheetViews>
  <sheetFormatPr defaultColWidth="9.140625" defaultRowHeight="15.75"/>
  <cols>
    <col min="1" max="1" width="40.570312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70" hidden="1" customWidth="1"/>
    <col min="6" max="6" width="16.5703125" style="256" customWidth="1"/>
    <col min="7" max="7" width="10" style="110" customWidth="1"/>
    <col min="8" max="8" width="18.140625" style="63" customWidth="1"/>
    <col min="9" max="9" width="22.28515625" style="63" customWidth="1"/>
    <col min="10" max="16384" width="9.140625" style="2"/>
  </cols>
  <sheetData>
    <row r="1" spans="1:10" ht="19.5" thickBot="1">
      <c r="A1" s="260" t="str">
        <f>Bambino!A1</f>
        <v>с 10.01 по 14.01.2025 г. включительно</v>
      </c>
      <c r="B1" s="46"/>
      <c r="C1" s="46"/>
      <c r="D1" s="46"/>
      <c r="G1" s="69"/>
      <c r="H1" s="62"/>
      <c r="I1" s="761" t="s">
        <v>28</v>
      </c>
    </row>
    <row r="2" spans="1:10" ht="29.25" customHeight="1" thickBot="1">
      <c r="A2" s="816" t="s">
        <v>81</v>
      </c>
      <c r="B2" s="817"/>
      <c r="C2" s="817"/>
      <c r="D2" s="817"/>
      <c r="E2" s="817"/>
      <c r="F2" s="817"/>
      <c r="G2" s="817"/>
      <c r="H2" s="817"/>
      <c r="I2" s="817"/>
    </row>
    <row r="3" spans="1:10" ht="29.25" customHeight="1" thickBot="1">
      <c r="A3" s="927" t="s">
        <v>116</v>
      </c>
      <c r="B3" s="928"/>
      <c r="C3" s="928"/>
      <c r="D3" s="928"/>
      <c r="E3" s="928"/>
      <c r="F3" s="928"/>
      <c r="G3" s="928"/>
      <c r="H3" s="928"/>
      <c r="I3" s="928"/>
    </row>
    <row r="4" spans="1:10" ht="35.25" customHeight="1" thickBot="1">
      <c r="A4" s="197" t="s">
        <v>346</v>
      </c>
      <c r="B4" s="641" t="s">
        <v>29</v>
      </c>
      <c r="C4" s="767" t="s">
        <v>30</v>
      </c>
      <c r="D4" s="768"/>
      <c r="E4" s="262" t="s">
        <v>32</v>
      </c>
      <c r="F4" s="263" t="s">
        <v>32</v>
      </c>
      <c r="G4" s="264" t="s">
        <v>33</v>
      </c>
      <c r="H4" s="266" t="s">
        <v>34</v>
      </c>
      <c r="I4" s="958" t="s">
        <v>31</v>
      </c>
      <c r="J4" s="2" t="s">
        <v>377</v>
      </c>
    </row>
    <row r="5" spans="1:10" ht="15" customHeight="1">
      <c r="A5" s="97"/>
      <c r="B5" s="789" t="s">
        <v>369</v>
      </c>
      <c r="C5" s="925" t="s">
        <v>47</v>
      </c>
      <c r="D5" s="277">
        <v>80</v>
      </c>
      <c r="E5" s="725">
        <v>7387</v>
      </c>
      <c r="F5" s="143">
        <f>ROUND(E5*(1+'Wildberries (РРЦ)'!$D$2),0)</f>
        <v>7387</v>
      </c>
      <c r="G5" s="450">
        <v>0.2</v>
      </c>
      <c r="H5" s="183">
        <f t="shared" ref="H5:H11" si="0">F5*(1-G5)</f>
        <v>5909.6</v>
      </c>
      <c r="I5" s="108">
        <v>4727.232</v>
      </c>
    </row>
    <row r="6" spans="1:10" ht="15.75" customHeight="1">
      <c r="A6" s="639" t="s">
        <v>370</v>
      </c>
      <c r="B6" s="774"/>
      <c r="C6" s="902"/>
      <c r="D6" s="238">
        <v>90</v>
      </c>
      <c r="E6" s="718">
        <v>8173</v>
      </c>
      <c r="F6" s="138">
        <f>ROUND(E6*(1+'Wildberries (РРЦ)'!$D$2),0)</f>
        <v>8173</v>
      </c>
      <c r="G6" s="233">
        <v>0.2</v>
      </c>
      <c r="H6" s="101">
        <f t="shared" si="0"/>
        <v>6538.4000000000005</v>
      </c>
      <c r="I6" s="59">
        <v>5230.08</v>
      </c>
    </row>
    <row r="7" spans="1:10" ht="15.75" customHeight="1">
      <c r="A7" s="639"/>
      <c r="B7" s="774"/>
      <c r="C7" s="902"/>
      <c r="D7" s="238">
        <v>120</v>
      </c>
      <c r="E7" s="718">
        <v>10543</v>
      </c>
      <c r="F7" s="138">
        <f>ROUND(E7*(1+'Wildberries (РРЦ)'!$D$2),0)</f>
        <v>10543</v>
      </c>
      <c r="G7" s="233">
        <v>0.2</v>
      </c>
      <c r="H7" s="101">
        <f t="shared" si="0"/>
        <v>8434.4</v>
      </c>
      <c r="I7" s="59">
        <v>6747.2640000000001</v>
      </c>
    </row>
    <row r="8" spans="1:10">
      <c r="A8" s="639" t="s">
        <v>371</v>
      </c>
      <c r="B8" s="774"/>
      <c r="C8" s="902"/>
      <c r="D8" s="239">
        <v>140</v>
      </c>
      <c r="E8" s="718">
        <v>12100</v>
      </c>
      <c r="F8" s="138">
        <f>ROUND(E8*(1+'Wildberries (РРЦ)'!$D$2),0)</f>
        <v>12100</v>
      </c>
      <c r="G8" s="233">
        <v>0.2</v>
      </c>
      <c r="H8" s="101">
        <f t="shared" si="0"/>
        <v>9680</v>
      </c>
      <c r="I8" s="59">
        <v>7743.7440000000006</v>
      </c>
    </row>
    <row r="9" spans="1:10">
      <c r="A9" s="639"/>
      <c r="B9" s="774"/>
      <c r="C9" s="902"/>
      <c r="D9" s="255">
        <v>160</v>
      </c>
      <c r="E9" s="719">
        <v>13768</v>
      </c>
      <c r="F9" s="257">
        <f>ROUND(E9*(1+'Wildberries (РРЦ)'!$D$2),0)</f>
        <v>13768</v>
      </c>
      <c r="G9" s="234">
        <v>0.2</v>
      </c>
      <c r="H9" s="177">
        <f t="shared" si="0"/>
        <v>11014.400000000001</v>
      </c>
      <c r="I9" s="60">
        <v>8811.0720000000001</v>
      </c>
    </row>
    <row r="10" spans="1:10">
      <c r="A10" s="639"/>
      <c r="B10" s="774"/>
      <c r="C10" s="902"/>
      <c r="D10" s="239">
        <v>180</v>
      </c>
      <c r="E10" s="718">
        <v>15257</v>
      </c>
      <c r="F10" s="138">
        <f>ROUND(E10*(1+'Wildberries (РРЦ)'!$D$2),0)</f>
        <v>15257</v>
      </c>
      <c r="G10" s="233">
        <v>0.2</v>
      </c>
      <c r="H10" s="101">
        <f t="shared" si="0"/>
        <v>12205.6</v>
      </c>
      <c r="I10" s="59">
        <v>9763.7759999999998</v>
      </c>
    </row>
    <row r="11" spans="1:10" ht="16.5" thickBot="1">
      <c r="A11" s="640"/>
      <c r="B11" s="780"/>
      <c r="C11" s="926"/>
      <c r="D11" s="241">
        <v>200</v>
      </c>
      <c r="E11" s="726">
        <v>16276</v>
      </c>
      <c r="F11" s="140">
        <f>ROUND(E11*(1+'Wildberries (РРЦ)'!$D$2),0)</f>
        <v>16276</v>
      </c>
      <c r="G11" s="245">
        <v>0.2</v>
      </c>
      <c r="H11" s="102">
        <f t="shared" si="0"/>
        <v>13020.800000000001</v>
      </c>
      <c r="I11" s="61">
        <v>10416.384</v>
      </c>
    </row>
    <row r="12" spans="1:10" ht="35.25" customHeight="1" thickBot="1">
      <c r="A12" s="197" t="s">
        <v>347</v>
      </c>
      <c r="B12" s="641" t="s">
        <v>29</v>
      </c>
      <c r="C12" s="767" t="s">
        <v>30</v>
      </c>
      <c r="D12" s="768"/>
      <c r="E12" s="262" t="s">
        <v>32</v>
      </c>
      <c r="F12" s="263" t="s">
        <v>32</v>
      </c>
      <c r="G12" s="264" t="s">
        <v>33</v>
      </c>
      <c r="H12" s="266" t="s">
        <v>34</v>
      </c>
      <c r="I12" s="958" t="s">
        <v>31</v>
      </c>
      <c r="J12" s="2" t="s">
        <v>377</v>
      </c>
    </row>
    <row r="13" spans="1:10" ht="15" customHeight="1">
      <c r="A13" s="97"/>
      <c r="B13" s="789" t="s">
        <v>372</v>
      </c>
      <c r="C13" s="925" t="s">
        <v>47</v>
      </c>
      <c r="D13" s="277">
        <v>80</v>
      </c>
      <c r="E13" s="725">
        <v>8131</v>
      </c>
      <c r="F13" s="143">
        <f>ROUND(E13*(1+'Wildberries (РРЦ)'!$D$2),0)</f>
        <v>8131</v>
      </c>
      <c r="G13" s="450">
        <v>0.2</v>
      </c>
      <c r="H13" s="183">
        <f t="shared" ref="H13:H19" si="1">F13*(1-G13)</f>
        <v>6504.8</v>
      </c>
      <c r="I13" s="108">
        <v>5063.616</v>
      </c>
    </row>
    <row r="14" spans="1:10" ht="15.75" customHeight="1">
      <c r="A14" s="639" t="s">
        <v>373</v>
      </c>
      <c r="B14" s="774"/>
      <c r="C14" s="902"/>
      <c r="D14" s="238">
        <v>90</v>
      </c>
      <c r="E14" s="718">
        <v>9013</v>
      </c>
      <c r="F14" s="138">
        <f>ROUND(E14*(1+'Wildberries (РРЦ)'!$D$2),0)</f>
        <v>9013</v>
      </c>
      <c r="G14" s="233">
        <v>0.2</v>
      </c>
      <c r="H14" s="101">
        <f t="shared" si="1"/>
        <v>7210.4000000000005</v>
      </c>
      <c r="I14" s="59">
        <v>5612.5439999999999</v>
      </c>
    </row>
    <row r="15" spans="1:10" ht="15.75" customHeight="1">
      <c r="A15" s="639"/>
      <c r="B15" s="774"/>
      <c r="C15" s="902"/>
      <c r="D15" s="238">
        <v>120</v>
      </c>
      <c r="E15" s="718">
        <v>11659</v>
      </c>
      <c r="F15" s="138">
        <f>ROUND(E15*(1+'Wildberries (РРЦ)'!$D$2),0)</f>
        <v>11659</v>
      </c>
      <c r="G15" s="233">
        <v>0.2</v>
      </c>
      <c r="H15" s="101">
        <f t="shared" si="1"/>
        <v>9327.2000000000007</v>
      </c>
      <c r="I15" s="59">
        <v>7259.9040000000005</v>
      </c>
    </row>
    <row r="16" spans="1:10">
      <c r="A16" s="639" t="s">
        <v>371</v>
      </c>
      <c r="B16" s="774"/>
      <c r="C16" s="902"/>
      <c r="D16" s="239">
        <v>140</v>
      </c>
      <c r="E16" s="718">
        <v>13410</v>
      </c>
      <c r="F16" s="138">
        <f>ROUND(E16*(1+'Wildberries (РРЦ)'!$D$2),0)</f>
        <v>13410</v>
      </c>
      <c r="G16" s="233">
        <v>0.2</v>
      </c>
      <c r="H16" s="101">
        <f t="shared" si="1"/>
        <v>10728</v>
      </c>
      <c r="I16" s="59">
        <v>8349.6960000000017</v>
      </c>
    </row>
    <row r="17" spans="1:10">
      <c r="A17" s="639"/>
      <c r="B17" s="774"/>
      <c r="C17" s="902"/>
      <c r="D17" s="255">
        <v>160</v>
      </c>
      <c r="E17" s="719">
        <v>15146</v>
      </c>
      <c r="F17" s="257">
        <f>ROUND(E17*(1+'Wildberries (РРЦ)'!$D$2),0)</f>
        <v>15146</v>
      </c>
      <c r="G17" s="234">
        <v>0.2</v>
      </c>
      <c r="H17" s="177">
        <f t="shared" si="1"/>
        <v>12116.800000000001</v>
      </c>
      <c r="I17" s="60">
        <v>9431.4240000000009</v>
      </c>
    </row>
    <row r="18" spans="1:10">
      <c r="A18" s="639"/>
      <c r="B18" s="774"/>
      <c r="C18" s="902"/>
      <c r="D18" s="239">
        <v>180</v>
      </c>
      <c r="E18" s="718">
        <v>16924</v>
      </c>
      <c r="F18" s="138">
        <f>ROUND(E18*(1+'Wildberries (РРЦ)'!$D$2),0)</f>
        <v>16924</v>
      </c>
      <c r="G18" s="233">
        <v>0.2</v>
      </c>
      <c r="H18" s="101">
        <f t="shared" si="1"/>
        <v>13539.2</v>
      </c>
      <c r="I18" s="59">
        <v>10538.496000000001</v>
      </c>
    </row>
    <row r="19" spans="1:10" ht="16.5" thickBot="1">
      <c r="A19" s="640"/>
      <c r="B19" s="780"/>
      <c r="C19" s="926"/>
      <c r="D19" s="241">
        <v>200</v>
      </c>
      <c r="E19" s="726">
        <v>18150</v>
      </c>
      <c r="F19" s="140">
        <f>ROUND(E19*(1+'Wildberries (РРЦ)'!$D$2),0)</f>
        <v>18150</v>
      </c>
      <c r="G19" s="245">
        <v>0.2</v>
      </c>
      <c r="H19" s="102">
        <f t="shared" si="1"/>
        <v>14520</v>
      </c>
      <c r="I19" s="61">
        <v>11301.696000000002</v>
      </c>
    </row>
    <row r="20" spans="1:10" ht="35.25" customHeight="1" thickBot="1">
      <c r="A20" s="197" t="s">
        <v>348</v>
      </c>
      <c r="B20" s="641" t="s">
        <v>29</v>
      </c>
      <c r="C20" s="767" t="s">
        <v>30</v>
      </c>
      <c r="D20" s="768"/>
      <c r="E20" s="262" t="s">
        <v>32</v>
      </c>
      <c r="F20" s="263" t="s">
        <v>32</v>
      </c>
      <c r="G20" s="264" t="s">
        <v>33</v>
      </c>
      <c r="H20" s="266" t="s">
        <v>34</v>
      </c>
      <c r="I20" s="958" t="s">
        <v>31</v>
      </c>
      <c r="J20" s="2" t="s">
        <v>377</v>
      </c>
    </row>
    <row r="21" spans="1:10" ht="15" customHeight="1">
      <c r="A21" s="97"/>
      <c r="B21" s="789" t="s">
        <v>374</v>
      </c>
      <c r="C21" s="925" t="s">
        <v>47</v>
      </c>
      <c r="D21" s="277">
        <v>80</v>
      </c>
      <c r="E21" s="725">
        <v>8779</v>
      </c>
      <c r="F21" s="143">
        <f>ROUND(E21*(1+'Wildberries (РРЦ)'!$D$2),0)</f>
        <v>8779</v>
      </c>
      <c r="G21" s="450">
        <v>0.2</v>
      </c>
      <c r="H21" s="183">
        <f t="shared" ref="H21:H27" si="2">F21*(1-G21)</f>
        <v>7023.2000000000007</v>
      </c>
      <c r="I21" s="108">
        <v>5948.9280000000008</v>
      </c>
    </row>
    <row r="22" spans="1:10" ht="15" customHeight="1">
      <c r="A22" s="639" t="s">
        <v>373</v>
      </c>
      <c r="B22" s="774"/>
      <c r="C22" s="902"/>
      <c r="D22" s="238">
        <v>90</v>
      </c>
      <c r="E22" s="718">
        <v>9744</v>
      </c>
      <c r="F22" s="138">
        <f>ROUND(E22*(1+'Wildberries (РРЦ)'!$D$2),0)</f>
        <v>9744</v>
      </c>
      <c r="G22" s="233">
        <v>0.2</v>
      </c>
      <c r="H22" s="101">
        <f t="shared" si="2"/>
        <v>7795.2000000000007</v>
      </c>
      <c r="I22" s="59">
        <v>6602.6880000000001</v>
      </c>
    </row>
    <row r="23" spans="1:10" ht="15" customHeight="1">
      <c r="A23" s="639"/>
      <c r="B23" s="774"/>
      <c r="C23" s="902"/>
      <c r="D23" s="238">
        <v>120</v>
      </c>
      <c r="E23" s="718">
        <v>13437</v>
      </c>
      <c r="F23" s="138">
        <f>ROUND(E23*(1+'Wildberries (РРЦ)'!$D$2),0)</f>
        <v>13437</v>
      </c>
      <c r="G23" s="233">
        <v>0.2</v>
      </c>
      <c r="H23" s="101">
        <f t="shared" si="2"/>
        <v>10749.6</v>
      </c>
      <c r="I23" s="59">
        <v>9105.4080000000013</v>
      </c>
    </row>
    <row r="24" spans="1:10" ht="15" customHeight="1">
      <c r="A24" s="639" t="s">
        <v>371</v>
      </c>
      <c r="B24" s="774"/>
      <c r="C24" s="902"/>
      <c r="D24" s="239">
        <v>140</v>
      </c>
      <c r="E24" s="718">
        <v>15394</v>
      </c>
      <c r="F24" s="138">
        <f>ROUND(E24*(1+'Wildberries (РРЦ)'!$D$2),0)</f>
        <v>15394</v>
      </c>
      <c r="G24" s="233">
        <v>0.2</v>
      </c>
      <c r="H24" s="101">
        <f t="shared" si="2"/>
        <v>12315.2</v>
      </c>
      <c r="I24" s="59">
        <v>10430.784000000001</v>
      </c>
    </row>
    <row r="25" spans="1:10" ht="15" customHeight="1">
      <c r="A25" s="639"/>
      <c r="B25" s="774"/>
      <c r="C25" s="902"/>
      <c r="D25" s="255">
        <v>160</v>
      </c>
      <c r="E25" s="719">
        <v>17075</v>
      </c>
      <c r="F25" s="257">
        <f>ROUND(E25*(1+'Wildberries (РРЦ)'!$D$2),0)</f>
        <v>17075</v>
      </c>
      <c r="G25" s="234">
        <v>0.2</v>
      </c>
      <c r="H25" s="177">
        <f t="shared" si="2"/>
        <v>13660</v>
      </c>
      <c r="I25" s="60">
        <v>11571.264000000001</v>
      </c>
    </row>
    <row r="26" spans="1:10" ht="15" customHeight="1">
      <c r="A26" s="639"/>
      <c r="B26" s="774"/>
      <c r="C26" s="902"/>
      <c r="D26" s="239">
        <v>180</v>
      </c>
      <c r="E26" s="718">
        <v>18674</v>
      </c>
      <c r="F26" s="138">
        <f>ROUND(E26*(1+'Wildberries (РРЦ)'!$D$2),0)</f>
        <v>18674</v>
      </c>
      <c r="G26" s="233">
        <v>0.2</v>
      </c>
      <c r="H26" s="101">
        <f t="shared" si="2"/>
        <v>14939.2</v>
      </c>
      <c r="I26" s="59">
        <v>12653.568000000003</v>
      </c>
    </row>
    <row r="27" spans="1:10" ht="15" customHeight="1" thickBot="1">
      <c r="A27" s="640"/>
      <c r="B27" s="780"/>
      <c r="C27" s="926"/>
      <c r="D27" s="241">
        <v>200</v>
      </c>
      <c r="E27" s="726">
        <v>20052</v>
      </c>
      <c r="F27" s="140">
        <f>ROUND(E27*(1+'Wildberries (РРЦ)'!$D$2),0)</f>
        <v>20052</v>
      </c>
      <c r="G27" s="245">
        <v>0.2</v>
      </c>
      <c r="H27" s="102">
        <f t="shared" si="2"/>
        <v>16041.6</v>
      </c>
      <c r="I27" s="61">
        <v>13587.840000000002</v>
      </c>
    </row>
    <row r="28" spans="1:10" ht="35.25" customHeight="1" thickBot="1">
      <c r="A28" s="197" t="s">
        <v>349</v>
      </c>
      <c r="B28" s="641" t="s">
        <v>29</v>
      </c>
      <c r="C28" s="767" t="s">
        <v>30</v>
      </c>
      <c r="D28" s="768"/>
      <c r="E28" s="262" t="s">
        <v>32</v>
      </c>
      <c r="F28" s="263" t="s">
        <v>32</v>
      </c>
      <c r="G28" s="264" t="s">
        <v>33</v>
      </c>
      <c r="H28" s="266" t="s">
        <v>34</v>
      </c>
      <c r="I28" s="958" t="s">
        <v>31</v>
      </c>
      <c r="J28" s="2" t="s">
        <v>380</v>
      </c>
    </row>
    <row r="29" spans="1:10" ht="15" customHeight="1">
      <c r="A29" s="97"/>
      <c r="B29" s="789" t="s">
        <v>375</v>
      </c>
      <c r="C29" s="925" t="s">
        <v>47</v>
      </c>
      <c r="D29" s="277">
        <v>80</v>
      </c>
      <c r="E29" s="725">
        <v>10529</v>
      </c>
      <c r="F29" s="143">
        <f>ROUND(E29*(1+'Wildberries (РРЦ)'!$D$2),0)</f>
        <v>10529</v>
      </c>
      <c r="G29" s="450">
        <v>0.2</v>
      </c>
      <c r="H29" s="183">
        <f t="shared" ref="H29:H35" si="3">F29*(1-G29)</f>
        <v>8423.2000000000007</v>
      </c>
      <c r="I29" s="108">
        <v>7582.4640000000009</v>
      </c>
    </row>
    <row r="30" spans="1:10" ht="15.75" customHeight="1">
      <c r="A30" s="639" t="s">
        <v>376</v>
      </c>
      <c r="B30" s="774"/>
      <c r="C30" s="902"/>
      <c r="D30" s="238">
        <v>90</v>
      </c>
      <c r="E30" s="718">
        <v>11756</v>
      </c>
      <c r="F30" s="138">
        <f>ROUND(E30*(1+'Wildberries (РРЦ)'!$D$2),0)</f>
        <v>11756</v>
      </c>
      <c r="G30" s="233">
        <v>0.2</v>
      </c>
      <c r="H30" s="101">
        <f t="shared" si="3"/>
        <v>9404.8000000000011</v>
      </c>
      <c r="I30" s="59">
        <v>8470.0800000000017</v>
      </c>
    </row>
    <row r="31" spans="1:10" ht="15.75" customHeight="1">
      <c r="A31" s="639"/>
      <c r="B31" s="774"/>
      <c r="C31" s="902"/>
      <c r="D31" s="238">
        <v>120</v>
      </c>
      <c r="E31" s="718">
        <v>15450</v>
      </c>
      <c r="F31" s="138">
        <f>ROUND(E31*(1+'Wildberries (РРЦ)'!$D$2),0)</f>
        <v>15450</v>
      </c>
      <c r="G31" s="233">
        <v>0.2</v>
      </c>
      <c r="H31" s="101">
        <f t="shared" si="3"/>
        <v>12360</v>
      </c>
      <c r="I31" s="59">
        <v>11128.896000000001</v>
      </c>
    </row>
    <row r="32" spans="1:10">
      <c r="A32" s="639" t="s">
        <v>371</v>
      </c>
      <c r="B32" s="774"/>
      <c r="C32" s="902"/>
      <c r="D32" s="239">
        <v>140</v>
      </c>
      <c r="E32" s="718">
        <v>17916</v>
      </c>
      <c r="F32" s="138">
        <f>ROUND(E32*(1+'Wildberries (РРЦ)'!$D$2),0)</f>
        <v>17916</v>
      </c>
      <c r="G32" s="233">
        <v>0.2</v>
      </c>
      <c r="H32" s="101">
        <f t="shared" si="3"/>
        <v>14332.800000000001</v>
      </c>
      <c r="I32" s="59">
        <v>12904.128000000001</v>
      </c>
    </row>
    <row r="33" spans="1:9">
      <c r="A33" s="639"/>
      <c r="B33" s="774"/>
      <c r="C33" s="902"/>
      <c r="D33" s="255">
        <v>160</v>
      </c>
      <c r="E33" s="719">
        <v>20383</v>
      </c>
      <c r="F33" s="257">
        <f>ROUND(E33*(1+'Wildberries (РРЦ)'!$D$2),0)</f>
        <v>20383</v>
      </c>
      <c r="G33" s="234">
        <v>0.2</v>
      </c>
      <c r="H33" s="177">
        <f t="shared" si="3"/>
        <v>16306.400000000001</v>
      </c>
      <c r="I33" s="60">
        <v>14675.903999999999</v>
      </c>
    </row>
    <row r="34" spans="1:9">
      <c r="A34" s="639"/>
      <c r="B34" s="774"/>
      <c r="C34" s="902"/>
      <c r="D34" s="239">
        <v>180</v>
      </c>
      <c r="E34" s="718">
        <v>22849</v>
      </c>
      <c r="F34" s="138">
        <f>ROUND(E34*(1+'Wildberries (РРЦ)'!$D$2),0)</f>
        <v>22849</v>
      </c>
      <c r="G34" s="233">
        <v>0.2</v>
      </c>
      <c r="H34" s="101">
        <f t="shared" si="3"/>
        <v>18279.2</v>
      </c>
      <c r="I34" s="59">
        <v>16450.560000000001</v>
      </c>
    </row>
    <row r="35" spans="1:9" ht="16.5" thickBot="1">
      <c r="A35" s="640"/>
      <c r="B35" s="780"/>
      <c r="C35" s="926"/>
      <c r="D35" s="241">
        <v>200</v>
      </c>
      <c r="E35" s="726">
        <v>25041</v>
      </c>
      <c r="F35" s="140">
        <f>ROUND(E35*(1+'Wildberries (РРЦ)'!$D$2),0)</f>
        <v>25041</v>
      </c>
      <c r="G35" s="245">
        <v>0.2</v>
      </c>
      <c r="H35" s="102">
        <f t="shared" si="3"/>
        <v>20032.800000000003</v>
      </c>
      <c r="I35" s="61">
        <v>18038.016000000003</v>
      </c>
    </row>
    <row r="36" spans="1:9">
      <c r="A36" s="46"/>
      <c r="B36" s="46"/>
      <c r="C36" s="46"/>
      <c r="D36" s="46"/>
      <c r="E36" s="258"/>
      <c r="F36" s="259"/>
      <c r="G36" s="69"/>
      <c r="H36" s="62"/>
      <c r="I36" s="62"/>
    </row>
    <row r="37" spans="1:9">
      <c r="A37" s="214" t="str">
        <f>Контакты!$B$10</f>
        <v>почта для приёма заказов</v>
      </c>
      <c r="B37" s="91" t="str">
        <f>Контакты!$C$10</f>
        <v>хххх@ххх.ru</v>
      </c>
      <c r="C37" s="46"/>
      <c r="D37" s="46"/>
      <c r="E37" s="258"/>
      <c r="F37" s="259"/>
      <c r="G37" s="69"/>
      <c r="H37" s="62"/>
      <c r="I37" s="62"/>
    </row>
    <row r="38" spans="1:9">
      <c r="A38" s="214" t="str">
        <f>Контакты!$B$12</f>
        <v>номер телефона службы сервиса</v>
      </c>
      <c r="B38" s="91">
        <f>Контакты!$C$12</f>
        <v>8800</v>
      </c>
      <c r="C38" s="46"/>
      <c r="D38" s="46"/>
      <c r="E38" s="258"/>
      <c r="F38" s="259"/>
      <c r="G38" s="69"/>
      <c r="H38" s="62"/>
      <c r="I38" s="62"/>
    </row>
    <row r="39" spans="1:9">
      <c r="A39" s="46"/>
      <c r="B39" s="46"/>
      <c r="C39" s="46"/>
      <c r="D39" s="46"/>
      <c r="E39" s="258"/>
      <c r="F39" s="259"/>
      <c r="G39" s="69"/>
      <c r="H39" s="62"/>
      <c r="I39" s="62"/>
    </row>
  </sheetData>
  <mergeCells count="14">
    <mergeCell ref="A2:I2"/>
    <mergeCell ref="A3:I3"/>
    <mergeCell ref="C4:D4"/>
    <mergeCell ref="B5:B11"/>
    <mergeCell ref="C5:C11"/>
    <mergeCell ref="C28:D28"/>
    <mergeCell ref="B29:B35"/>
    <mergeCell ref="C29:C35"/>
    <mergeCell ref="C12:D12"/>
    <mergeCell ref="B13:B19"/>
    <mergeCell ref="C13:C19"/>
    <mergeCell ref="C20:D20"/>
    <mergeCell ref="B21:B27"/>
    <mergeCell ref="C21:C27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46" fitToHeight="2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Лист85">
    <tabColor theme="1"/>
    <pageSetUpPr fitToPage="1"/>
  </sheetPr>
  <dimension ref="A1:F32"/>
  <sheetViews>
    <sheetView view="pageBreakPreview" zoomScale="90" zoomScaleSheetLayoutView="90" workbookViewId="0">
      <selection activeCell="D10" sqref="D10:D16"/>
    </sheetView>
  </sheetViews>
  <sheetFormatPr defaultColWidth="9.140625" defaultRowHeight="15.75"/>
  <cols>
    <col min="1" max="1" width="34.85546875" style="11" customWidth="1"/>
    <col min="2" max="2" width="5.7109375" style="11" customWidth="1"/>
    <col min="3" max="3" width="10" style="11" customWidth="1"/>
    <col min="4" max="4" width="16.5703125" style="11" customWidth="1"/>
    <col min="5" max="5" width="10" style="20" customWidth="1"/>
    <col min="6" max="6" width="13.28515625" style="2" customWidth="1"/>
    <col min="7" max="16384" width="9.140625" style="2"/>
  </cols>
  <sheetData>
    <row r="1" spans="1:6" ht="35.25" customHeight="1" thickBot="1">
      <c r="A1" s="18" t="s">
        <v>346</v>
      </c>
      <c r="B1" s="907" t="s">
        <v>30</v>
      </c>
      <c r="C1" s="908"/>
      <c r="D1" s="19" t="s">
        <v>32</v>
      </c>
      <c r="E1" s="21" t="s">
        <v>33</v>
      </c>
      <c r="F1" s="96">
        <f>IF(AND('Категория(опт)'!$B$1="A+"),50%,IF(AND('Категория(опт)'!$B$1="A"),45%,IF(AND('Категория(опт)'!$B$1="B"),40.5%,IF(AND('Категория(опт)'!$B$1="C"),36%,""))))</f>
        <v>0.36</v>
      </c>
    </row>
    <row r="2" spans="1:6" ht="15" customHeight="1">
      <c r="A2" s="17"/>
      <c r="B2" s="796" t="s">
        <v>82</v>
      </c>
      <c r="C2" s="73">
        <v>80</v>
      </c>
      <c r="D2" s="732">
        <v>8207</v>
      </c>
      <c r="E2" s="136">
        <v>0.2</v>
      </c>
    </row>
    <row r="3" spans="1:6" ht="15.75" customHeight="1">
      <c r="A3" s="12" t="s">
        <v>42</v>
      </c>
      <c r="B3" s="791"/>
      <c r="C3" s="13">
        <v>90</v>
      </c>
      <c r="D3" s="733">
        <v>9080</v>
      </c>
      <c r="E3" s="136">
        <v>0.2</v>
      </c>
    </row>
    <row r="4" spans="1:6" ht="15.75" customHeight="1">
      <c r="A4" s="12"/>
      <c r="B4" s="791"/>
      <c r="C4" s="13">
        <v>120</v>
      </c>
      <c r="D4" s="733">
        <v>11714</v>
      </c>
      <c r="E4" s="136">
        <v>0.2</v>
      </c>
    </row>
    <row r="5" spans="1:6">
      <c r="A5" s="12" t="s">
        <v>43</v>
      </c>
      <c r="B5" s="791"/>
      <c r="C5" s="14">
        <v>140</v>
      </c>
      <c r="D5" s="733">
        <v>13444</v>
      </c>
      <c r="E5" s="136">
        <v>0.2</v>
      </c>
    </row>
    <row r="6" spans="1:6">
      <c r="A6" s="12"/>
      <c r="B6" s="791"/>
      <c r="C6" s="14">
        <v>160</v>
      </c>
      <c r="D6" s="733">
        <v>15297</v>
      </c>
      <c r="E6" s="136">
        <v>0.2</v>
      </c>
    </row>
    <row r="7" spans="1:6">
      <c r="A7" s="12"/>
      <c r="B7" s="791"/>
      <c r="C7" s="14">
        <v>180</v>
      </c>
      <c r="D7" s="733">
        <v>16951</v>
      </c>
      <c r="E7" s="136">
        <v>0.2</v>
      </c>
    </row>
    <row r="8" spans="1:6" ht="16.5" thickBot="1">
      <c r="A8" s="12"/>
      <c r="B8" s="795"/>
      <c r="C8" s="15">
        <v>200</v>
      </c>
      <c r="D8" s="734">
        <v>18084</v>
      </c>
      <c r="E8" s="136">
        <v>0.2</v>
      </c>
    </row>
    <row r="9" spans="1:6" ht="35.25" customHeight="1">
      <c r="A9" s="18" t="s">
        <v>347</v>
      </c>
      <c r="B9" s="907" t="s">
        <v>30</v>
      </c>
      <c r="C9" s="908"/>
      <c r="D9" s="19" t="s">
        <v>32</v>
      </c>
      <c r="E9" s="21" t="s">
        <v>33</v>
      </c>
    </row>
    <row r="10" spans="1:6" ht="15" customHeight="1">
      <c r="A10" s="17"/>
      <c r="B10" s="796" t="s">
        <v>82</v>
      </c>
      <c r="C10" s="73">
        <v>80</v>
      </c>
      <c r="D10" s="732">
        <v>8791</v>
      </c>
      <c r="E10" s="136">
        <v>0.2</v>
      </c>
    </row>
    <row r="11" spans="1:6" ht="15.75" customHeight="1">
      <c r="A11" s="12" t="s">
        <v>42</v>
      </c>
      <c r="B11" s="791"/>
      <c r="C11" s="13">
        <v>90</v>
      </c>
      <c r="D11" s="733">
        <v>9744</v>
      </c>
      <c r="E11" s="136">
        <v>0.2</v>
      </c>
    </row>
    <row r="12" spans="1:6" ht="15.75" customHeight="1">
      <c r="A12" s="12"/>
      <c r="B12" s="791"/>
      <c r="C12" s="13">
        <v>120</v>
      </c>
      <c r="D12" s="733">
        <v>12604</v>
      </c>
      <c r="E12" s="136">
        <v>0.2</v>
      </c>
    </row>
    <row r="13" spans="1:6">
      <c r="A13" s="12" t="s">
        <v>43</v>
      </c>
      <c r="B13" s="791"/>
      <c r="C13" s="14">
        <v>140</v>
      </c>
      <c r="D13" s="733">
        <v>14496</v>
      </c>
      <c r="E13" s="136">
        <v>0.2</v>
      </c>
    </row>
    <row r="14" spans="1:6">
      <c r="A14" s="12"/>
      <c r="B14" s="791"/>
      <c r="C14" s="14">
        <v>160</v>
      </c>
      <c r="D14" s="733">
        <v>16374</v>
      </c>
      <c r="E14" s="136">
        <v>0.2</v>
      </c>
    </row>
    <row r="15" spans="1:6">
      <c r="A15" s="12"/>
      <c r="B15" s="791"/>
      <c r="C15" s="14">
        <v>180</v>
      </c>
      <c r="D15" s="733">
        <v>18296</v>
      </c>
      <c r="E15" s="136">
        <v>0.2</v>
      </c>
    </row>
    <row r="16" spans="1:6" ht="16.5" thickBot="1">
      <c r="A16" s="12"/>
      <c r="B16" s="795"/>
      <c r="C16" s="15">
        <v>200</v>
      </c>
      <c r="D16" s="734">
        <v>19621</v>
      </c>
      <c r="E16" s="136">
        <v>0.2</v>
      </c>
    </row>
    <row r="17" spans="1:5" ht="35.25" customHeight="1">
      <c r="A17" s="18" t="s">
        <v>348</v>
      </c>
      <c r="B17" s="907" t="s">
        <v>30</v>
      </c>
      <c r="C17" s="908"/>
      <c r="D17" s="19" t="s">
        <v>32</v>
      </c>
      <c r="E17" s="21" t="s">
        <v>33</v>
      </c>
    </row>
    <row r="18" spans="1:5" ht="15" customHeight="1">
      <c r="A18" s="17"/>
      <c r="B18" s="796" t="s">
        <v>82</v>
      </c>
      <c r="C18" s="73">
        <v>80</v>
      </c>
      <c r="D18" s="732">
        <v>10328</v>
      </c>
      <c r="E18" s="136">
        <v>0.2</v>
      </c>
    </row>
    <row r="19" spans="1:5" ht="15.75" customHeight="1">
      <c r="A19" s="12" t="s">
        <v>42</v>
      </c>
      <c r="B19" s="791"/>
      <c r="C19" s="13">
        <v>90</v>
      </c>
      <c r="D19" s="733">
        <v>11463</v>
      </c>
      <c r="E19" s="136">
        <v>0.2</v>
      </c>
    </row>
    <row r="20" spans="1:5" ht="15.75" customHeight="1">
      <c r="A20" s="12"/>
      <c r="B20" s="791"/>
      <c r="C20" s="13">
        <v>120</v>
      </c>
      <c r="D20" s="733">
        <v>15808</v>
      </c>
      <c r="E20" s="136">
        <v>0.2</v>
      </c>
    </row>
    <row r="21" spans="1:5">
      <c r="A21" s="12" t="s">
        <v>43</v>
      </c>
      <c r="B21" s="791"/>
      <c r="C21" s="14">
        <v>140</v>
      </c>
      <c r="D21" s="733">
        <v>18109</v>
      </c>
      <c r="E21" s="136">
        <v>0.2</v>
      </c>
    </row>
    <row r="22" spans="1:5">
      <c r="A22" s="12"/>
      <c r="B22" s="791"/>
      <c r="C22" s="14">
        <v>160</v>
      </c>
      <c r="D22" s="733">
        <v>20089</v>
      </c>
      <c r="E22" s="136">
        <v>0.2</v>
      </c>
    </row>
    <row r="23" spans="1:5">
      <c r="A23" s="12"/>
      <c r="B23" s="791"/>
      <c r="C23" s="14">
        <v>180</v>
      </c>
      <c r="D23" s="733">
        <v>21968</v>
      </c>
      <c r="E23" s="136">
        <v>0.2</v>
      </c>
    </row>
    <row r="24" spans="1:5" ht="16.5" thickBot="1">
      <c r="A24" s="12"/>
      <c r="B24" s="795"/>
      <c r="C24" s="15">
        <v>200</v>
      </c>
      <c r="D24" s="734">
        <v>23590</v>
      </c>
      <c r="E24" s="136">
        <v>0.2</v>
      </c>
    </row>
    <row r="25" spans="1:5" ht="35.25" customHeight="1">
      <c r="A25" s="18" t="s">
        <v>349</v>
      </c>
      <c r="B25" s="907" t="s">
        <v>30</v>
      </c>
      <c r="C25" s="908"/>
      <c r="D25" s="19" t="s">
        <v>32</v>
      </c>
      <c r="E25" s="21" t="s">
        <v>33</v>
      </c>
    </row>
    <row r="26" spans="1:5" ht="15" customHeight="1">
      <c r="A26" s="17"/>
      <c r="B26" s="796" t="s">
        <v>82</v>
      </c>
      <c r="C26" s="73">
        <v>80</v>
      </c>
      <c r="D26" s="732">
        <v>13164</v>
      </c>
      <c r="E26" s="136">
        <v>0.2</v>
      </c>
    </row>
    <row r="27" spans="1:5" ht="15.75" customHeight="1">
      <c r="A27" s="12" t="s">
        <v>42</v>
      </c>
      <c r="B27" s="791"/>
      <c r="C27" s="13">
        <v>90</v>
      </c>
      <c r="D27" s="733">
        <v>14705</v>
      </c>
      <c r="E27" s="136">
        <v>0.2</v>
      </c>
    </row>
    <row r="28" spans="1:5" ht="15.75" customHeight="1">
      <c r="A28" s="12"/>
      <c r="B28" s="791"/>
      <c r="C28" s="13">
        <v>120</v>
      </c>
      <c r="D28" s="733">
        <v>19321</v>
      </c>
      <c r="E28" s="136">
        <v>0.2</v>
      </c>
    </row>
    <row r="29" spans="1:5">
      <c r="A29" s="12" t="s">
        <v>43</v>
      </c>
      <c r="B29" s="791"/>
      <c r="C29" s="14">
        <v>140</v>
      </c>
      <c r="D29" s="733">
        <v>22403</v>
      </c>
      <c r="E29" s="136">
        <v>0.2</v>
      </c>
    </row>
    <row r="30" spans="1:5">
      <c r="A30" s="12"/>
      <c r="B30" s="791"/>
      <c r="C30" s="14">
        <v>160</v>
      </c>
      <c r="D30" s="733">
        <v>25479</v>
      </c>
      <c r="E30" s="136">
        <v>0.2</v>
      </c>
    </row>
    <row r="31" spans="1:5">
      <c r="A31" s="12"/>
      <c r="B31" s="791"/>
      <c r="C31" s="14">
        <v>180</v>
      </c>
      <c r="D31" s="733">
        <v>28560</v>
      </c>
      <c r="E31" s="136">
        <v>0.2</v>
      </c>
    </row>
    <row r="32" spans="1:5">
      <c r="A32" s="12"/>
      <c r="B32" s="795"/>
      <c r="C32" s="15">
        <v>200</v>
      </c>
      <c r="D32" s="734">
        <v>31316</v>
      </c>
      <c r="E32" s="136">
        <v>0.2</v>
      </c>
    </row>
  </sheetData>
  <mergeCells count="8">
    <mergeCell ref="B18:B24"/>
    <mergeCell ref="B25:C25"/>
    <mergeCell ref="B26:B32"/>
    <mergeCell ref="B1:C1"/>
    <mergeCell ref="B2:B8"/>
    <mergeCell ref="B9:C9"/>
    <mergeCell ref="B10:B16"/>
    <mergeCell ref="B17:C17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F22"/>
  <sheetViews>
    <sheetView tabSelected="1" view="pageBreakPreview" zoomScaleSheetLayoutView="100" workbookViewId="0"/>
  </sheetViews>
  <sheetFormatPr defaultColWidth="8.85546875" defaultRowHeight="15.75"/>
  <cols>
    <col min="1" max="1" width="8.85546875" style="11"/>
    <col min="2" max="2" width="11" style="11" bestFit="1" customWidth="1"/>
    <col min="3" max="3" width="53.85546875" style="63" customWidth="1"/>
    <col min="4" max="4" width="28.5703125" style="11" customWidth="1"/>
    <col min="5" max="16384" width="8.85546875" style="11"/>
  </cols>
  <sheetData>
    <row r="1" spans="1:6" ht="18.75">
      <c r="A1" s="208"/>
      <c r="B1" s="215" t="s">
        <v>10</v>
      </c>
      <c r="C1" s="215"/>
      <c r="D1" s="208"/>
      <c r="E1" s="209"/>
      <c r="F1" s="208"/>
    </row>
    <row r="2" spans="1:6" ht="18.75">
      <c r="A2" s="210"/>
      <c r="B2" s="763" t="s">
        <v>11</v>
      </c>
      <c r="C2" s="763"/>
      <c r="D2" s="211"/>
      <c r="E2" s="208"/>
      <c r="F2" s="208"/>
    </row>
    <row r="3" spans="1:6">
      <c r="A3" s="210"/>
      <c r="B3" s="210" t="s">
        <v>12</v>
      </c>
      <c r="C3" s="629" t="s">
        <v>341</v>
      </c>
      <c r="D3" s="513" t="s">
        <v>13</v>
      </c>
      <c r="E3" s="208"/>
      <c r="F3" s="208"/>
    </row>
    <row r="4" spans="1:6">
      <c r="A4" s="208"/>
      <c r="B4" s="210" t="s">
        <v>14</v>
      </c>
      <c r="C4" s="213" t="s">
        <v>344</v>
      </c>
      <c r="D4" s="513" t="s">
        <v>13</v>
      </c>
      <c r="E4" s="208"/>
      <c r="F4" s="208"/>
    </row>
    <row r="5" spans="1:6">
      <c r="A5" s="208"/>
      <c r="B5" s="210" t="s">
        <v>15</v>
      </c>
      <c r="C5" s="213" t="s">
        <v>265</v>
      </c>
      <c r="D5" s="513" t="s">
        <v>13</v>
      </c>
      <c r="E5" s="208"/>
      <c r="F5" s="208"/>
    </row>
    <row r="6" spans="1:6">
      <c r="A6" s="208"/>
      <c r="B6" s="210" t="s">
        <v>16</v>
      </c>
      <c r="C6" s="213" t="s">
        <v>339</v>
      </c>
      <c r="D6" s="513" t="s">
        <v>13</v>
      </c>
      <c r="E6" s="208"/>
      <c r="F6" s="208"/>
    </row>
    <row r="7" spans="1:6">
      <c r="A7" s="208"/>
      <c r="B7" s="210" t="s">
        <v>17</v>
      </c>
      <c r="C7" s="213" t="s">
        <v>269</v>
      </c>
      <c r="D7" s="513" t="s">
        <v>13</v>
      </c>
      <c r="E7" s="208"/>
      <c r="F7" s="208"/>
    </row>
    <row r="8" spans="1:6">
      <c r="A8" s="208"/>
      <c r="B8" s="210" t="s">
        <v>266</v>
      </c>
      <c r="C8" s="213" t="s">
        <v>340</v>
      </c>
      <c r="D8" s="513" t="s">
        <v>13</v>
      </c>
      <c r="E8" s="208"/>
      <c r="F8" s="208"/>
    </row>
    <row r="9" spans="1:6">
      <c r="A9" s="208"/>
      <c r="B9" s="210" t="s">
        <v>267</v>
      </c>
      <c r="C9" s="213" t="s">
        <v>270</v>
      </c>
      <c r="D9" s="513" t="s">
        <v>13</v>
      </c>
      <c r="E9" s="208"/>
      <c r="F9" s="208"/>
    </row>
    <row r="10" spans="1:6">
      <c r="A10" s="208"/>
      <c r="B10" s="210" t="s">
        <v>268</v>
      </c>
      <c r="C10" s="213" t="s">
        <v>245</v>
      </c>
      <c r="D10" s="513" t="s">
        <v>13</v>
      </c>
      <c r="E10" s="208"/>
      <c r="F10" s="208"/>
    </row>
    <row r="11" spans="1:6" ht="18.75">
      <c r="A11" s="210"/>
      <c r="B11" s="763" t="s">
        <v>18</v>
      </c>
      <c r="C11" s="763"/>
      <c r="D11" s="211"/>
      <c r="E11" s="208"/>
      <c r="F11" s="208"/>
    </row>
    <row r="12" spans="1:6">
      <c r="A12" s="208"/>
      <c r="B12" s="210" t="s">
        <v>19</v>
      </c>
      <c r="C12" s="213" t="s">
        <v>20</v>
      </c>
      <c r="D12" s="212" t="s">
        <v>13</v>
      </c>
      <c r="E12" s="208"/>
      <c r="F12" s="208"/>
    </row>
    <row r="13" spans="1:6">
      <c r="A13" s="208"/>
      <c r="B13" s="210" t="s">
        <v>21</v>
      </c>
      <c r="C13" s="213" t="s">
        <v>137</v>
      </c>
      <c r="D13" s="212" t="s">
        <v>13</v>
      </c>
      <c r="E13" s="208"/>
      <c r="F13" s="208"/>
    </row>
    <row r="14" spans="1:6">
      <c r="A14" s="208"/>
      <c r="B14" s="210" t="s">
        <v>22</v>
      </c>
      <c r="C14" s="213" t="s">
        <v>83</v>
      </c>
      <c r="D14" s="212" t="s">
        <v>13</v>
      </c>
      <c r="E14" s="208"/>
      <c r="F14" s="208"/>
    </row>
    <row r="15" spans="1:6">
      <c r="A15" s="208"/>
      <c r="B15" s="210" t="s">
        <v>23</v>
      </c>
      <c r="C15" s="213" t="s">
        <v>24</v>
      </c>
      <c r="D15" s="212" t="s">
        <v>13</v>
      </c>
      <c r="E15" s="208"/>
      <c r="F15" s="208"/>
    </row>
    <row r="16" spans="1:6" ht="18.75">
      <c r="A16" s="50"/>
      <c r="B16" s="764" t="s">
        <v>169</v>
      </c>
      <c r="C16" s="764"/>
      <c r="D16" s="50"/>
    </row>
    <row r="17" spans="1:4">
      <c r="A17" s="50"/>
      <c r="B17" s="210" t="s">
        <v>25</v>
      </c>
      <c r="C17" s="213" t="s">
        <v>27</v>
      </c>
      <c r="D17" s="212" t="s">
        <v>13</v>
      </c>
    </row>
    <row r="18" spans="1:4" ht="18.75">
      <c r="A18" s="50"/>
      <c r="B18" s="764" t="s">
        <v>170</v>
      </c>
      <c r="C18" s="764"/>
      <c r="D18" s="50"/>
    </row>
    <row r="19" spans="1:4">
      <c r="A19" s="50"/>
      <c r="B19" s="210" t="s">
        <v>26</v>
      </c>
      <c r="C19" s="213" t="s">
        <v>342</v>
      </c>
      <c r="D19" s="513" t="s">
        <v>13</v>
      </c>
    </row>
    <row r="20" spans="1:4">
      <c r="A20" s="50"/>
      <c r="B20" s="210" t="s">
        <v>171</v>
      </c>
      <c r="C20" s="213" t="s">
        <v>343</v>
      </c>
      <c r="D20" s="513" t="s">
        <v>13</v>
      </c>
    </row>
    <row r="21" spans="1:4">
      <c r="A21" s="50"/>
      <c r="B21" s="210" t="s">
        <v>172</v>
      </c>
      <c r="C21" s="213" t="s">
        <v>336</v>
      </c>
      <c r="D21" s="513" t="s">
        <v>13</v>
      </c>
    </row>
    <row r="22" spans="1:4">
      <c r="B22" s="210" t="s">
        <v>350</v>
      </c>
      <c r="C22" s="213" t="s">
        <v>368</v>
      </c>
      <c r="D22" s="513" t="s">
        <v>13</v>
      </c>
    </row>
  </sheetData>
  <mergeCells count="4">
    <mergeCell ref="B2:C2"/>
    <mergeCell ref="B11:C11"/>
    <mergeCell ref="B16:C16"/>
    <mergeCell ref="B18:C18"/>
  </mergeCells>
  <hyperlinks>
    <hyperlink ref="D12" location="'КРОВАТИ '!Заголовки_для_печати" display="перейти &gt;&gt;&gt;"/>
    <hyperlink ref="D13" location="'Основание Askona'!A1" display="перейти &gt;&gt;&gt;"/>
    <hyperlink ref="D14" location="'Основание с ламелями'!Область_печати" display="перейти &gt;&gt;&gt;"/>
    <hyperlink ref="D15" location="'ТРТ_кровати,диван,МФ'!A1" display="перейти &gt;&gt;&gt;"/>
    <hyperlink ref="D17" location="'Малые формы'!A1" display="перейти &gt;&gt;&gt;"/>
    <hyperlink ref="D4" location="SCANDI!A1" display="перейти &gt;&gt;&gt;"/>
    <hyperlink ref="D7" location="'SLEEP TONIC'!A1" display="перейти &gt;&gt;&gt;"/>
    <hyperlink ref="D3" location="Bambino!A1" display="перейти &gt;&gt;&gt;"/>
    <hyperlink ref="D5" location="Halal!A1" display="перейти &gt;&gt;&gt;"/>
    <hyperlink ref="D6" location="HARMONY!A1" display="перейти &gt;&gt;&gt;"/>
    <hyperlink ref="D8" location="HARDY!A1" display="перейти &gt;&gt;&gt;"/>
    <hyperlink ref="D9" location="COMFORT!A1" display="перейти &gt;&gt;&gt;"/>
    <hyperlink ref="D10" location="INFINITY!A1" display="перейти &gt;&gt;&gt;"/>
    <hyperlink ref="D19:D21" location="'Малые формы'!A1" display="перейти &gt;&gt;&gt;"/>
    <hyperlink ref="D19" location="ПОДУШКИ!A1" display="перейти &gt;&gt;&gt;"/>
    <hyperlink ref="D20" location="'ЧЕХЛЫ,ОДЕЯЛА'!A1" display="перейти &gt;&gt;&gt;"/>
    <hyperlink ref="D21" location="'ЧЕХЛЫ,ОДЕЯЛА'!A1" display="перейти &gt;&gt;&gt;"/>
    <hyperlink ref="D22" location="НАМАТРАСНИКИ!A1" display="перейти &gt;&gt;&gt;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F340F"/>
  </sheetPr>
  <dimension ref="A1:P66"/>
  <sheetViews>
    <sheetView view="pageBreakPreview" zoomScale="70" zoomScaleSheetLayoutView="70" workbookViewId="0">
      <selection activeCell="O6" sqref="O6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6.7109375" style="121" customWidth="1"/>
    <col min="4" max="4" width="10" style="11" customWidth="1"/>
    <col min="5" max="5" width="12.7109375" style="146" hidden="1" customWidth="1"/>
    <col min="6" max="6" width="12.7109375" style="216" customWidth="1"/>
    <col min="7" max="7" width="10" style="89" customWidth="1"/>
    <col min="8" max="9" width="17.85546875" style="11" customWidth="1"/>
    <col min="10" max="16384" width="9.140625" style="11"/>
  </cols>
  <sheetData>
    <row r="1" spans="1:16" ht="16.5" thickBot="1">
      <c r="A1" s="260" t="s">
        <v>419</v>
      </c>
      <c r="B1" s="46"/>
      <c r="C1" s="120"/>
      <c r="D1" s="46"/>
      <c r="G1" s="47"/>
      <c r="H1" s="46"/>
      <c r="I1" s="760" t="s">
        <v>28</v>
      </c>
      <c r="J1" s="769"/>
      <c r="K1" s="769"/>
      <c r="L1" s="769"/>
    </row>
    <row r="2" spans="1:16" ht="29.25" customHeight="1" thickBot="1">
      <c r="A2" s="770" t="s">
        <v>223</v>
      </c>
      <c r="B2" s="771"/>
      <c r="C2" s="771"/>
      <c r="D2" s="771"/>
      <c r="E2" s="771"/>
      <c r="F2" s="771"/>
      <c r="G2" s="771"/>
      <c r="H2" s="771"/>
      <c r="I2" s="771"/>
    </row>
    <row r="3" spans="1:16" ht="48" thickBot="1">
      <c r="A3" s="197" t="s">
        <v>187</v>
      </c>
      <c r="B3" s="622" t="s">
        <v>29</v>
      </c>
      <c r="C3" s="767" t="s">
        <v>30</v>
      </c>
      <c r="D3" s="768"/>
      <c r="E3" s="275" t="s">
        <v>32</v>
      </c>
      <c r="F3" s="275" t="s">
        <v>32</v>
      </c>
      <c r="G3" s="301" t="s">
        <v>33</v>
      </c>
      <c r="H3" s="265" t="s">
        <v>34</v>
      </c>
      <c r="I3" s="267" t="s">
        <v>31</v>
      </c>
    </row>
    <row r="4" spans="1:16">
      <c r="A4" s="618"/>
      <c r="B4" s="765" t="s">
        <v>272</v>
      </c>
      <c r="C4" s="311">
        <v>120</v>
      </c>
      <c r="D4" s="311">
        <v>60</v>
      </c>
      <c r="E4" s="668">
        <v>4785</v>
      </c>
      <c r="F4" s="235">
        <f>ROUND(E4*(1+'Wildberries (РРЦ)'!$D$2),0)</f>
        <v>4785</v>
      </c>
      <c r="G4" s="430">
        <v>0.3</v>
      </c>
      <c r="H4" s="242">
        <f>F4*(1-G4)</f>
        <v>3349.5</v>
      </c>
      <c r="I4" s="226">
        <v>2619.0450000000005</v>
      </c>
      <c r="L4" s="556"/>
      <c r="M4" s="557"/>
      <c r="N4" s="557"/>
      <c r="O4" s="557"/>
      <c r="P4" s="557"/>
    </row>
    <row r="5" spans="1:16" ht="31.5">
      <c r="A5" s="618"/>
      <c r="B5" s="765"/>
      <c r="C5" s="313" t="s">
        <v>256</v>
      </c>
      <c r="D5" s="313">
        <v>65</v>
      </c>
      <c r="E5" s="669">
        <v>6510</v>
      </c>
      <c r="F5" s="236">
        <f>ROUND(E5*(1+'Wildberries (РРЦ)'!$D$2),0)</f>
        <v>6510</v>
      </c>
      <c r="G5" s="430">
        <v>0.3</v>
      </c>
      <c r="H5" s="243">
        <f t="shared" ref="H5:H14" si="0">F5*(1-G5)</f>
        <v>4557</v>
      </c>
      <c r="I5" s="226">
        <v>3559.7250000000004</v>
      </c>
      <c r="L5" s="558"/>
      <c r="M5" s="559"/>
      <c r="N5" s="559"/>
      <c r="O5" s="559"/>
      <c r="P5" s="559"/>
    </row>
    <row r="6" spans="1:16" ht="47.25">
      <c r="A6" s="618" t="s">
        <v>273</v>
      </c>
      <c r="B6" s="765"/>
      <c r="C6" s="311" t="s">
        <v>257</v>
      </c>
      <c r="D6" s="313">
        <v>60</v>
      </c>
      <c r="E6" s="669">
        <v>7140</v>
      </c>
      <c r="F6" s="236">
        <f>ROUND(E6*(1+'Wildberries (РРЦ)'!$D$2),0)</f>
        <v>7140</v>
      </c>
      <c r="G6" s="430">
        <v>0.3</v>
      </c>
      <c r="H6" s="243">
        <f t="shared" si="0"/>
        <v>4998</v>
      </c>
      <c r="I6" s="226">
        <v>3908.9700000000003</v>
      </c>
      <c r="L6" s="558"/>
      <c r="M6" s="560"/>
      <c r="N6" s="559"/>
      <c r="O6" s="560"/>
      <c r="P6" s="560"/>
    </row>
    <row r="7" spans="1:16">
      <c r="A7" s="618" t="s">
        <v>274</v>
      </c>
      <c r="B7" s="765"/>
      <c r="C7" s="313">
        <v>140</v>
      </c>
      <c r="D7" s="313">
        <v>70</v>
      </c>
      <c r="E7" s="669">
        <v>7275</v>
      </c>
      <c r="F7" s="236">
        <f>ROUND(E7*(1+'Wildberries (РРЦ)'!$D$2),0)</f>
        <v>7275</v>
      </c>
      <c r="G7" s="430">
        <v>0.3</v>
      </c>
      <c r="H7" s="243">
        <f t="shared" si="0"/>
        <v>5092.5</v>
      </c>
      <c r="I7" s="226">
        <v>3978.5850000000005</v>
      </c>
      <c r="L7" s="561"/>
      <c r="M7" s="559"/>
      <c r="N7" s="559"/>
      <c r="O7" s="559"/>
      <c r="P7" s="559"/>
    </row>
    <row r="8" spans="1:16">
      <c r="A8" s="618"/>
      <c r="B8" s="765"/>
      <c r="C8" s="313">
        <v>160</v>
      </c>
      <c r="D8" s="313">
        <v>70</v>
      </c>
      <c r="E8" s="669">
        <v>7350</v>
      </c>
      <c r="F8" s="236">
        <f>ROUND(E8*(1+'Wildberries (РРЦ)'!$D$2),0)</f>
        <v>7350</v>
      </c>
      <c r="G8" s="430">
        <v>0.3</v>
      </c>
      <c r="H8" s="243">
        <f t="shared" si="0"/>
        <v>5145</v>
      </c>
      <c r="I8" s="226">
        <v>4023.63</v>
      </c>
      <c r="L8" s="558"/>
      <c r="M8" s="560"/>
      <c r="N8" s="559"/>
      <c r="O8" s="560"/>
      <c r="P8" s="560"/>
    </row>
    <row r="9" spans="1:16">
      <c r="A9" s="618" t="s">
        <v>275</v>
      </c>
      <c r="B9" s="765"/>
      <c r="C9" s="313">
        <v>175</v>
      </c>
      <c r="D9" s="313">
        <v>75</v>
      </c>
      <c r="E9" s="669">
        <v>7575</v>
      </c>
      <c r="F9" s="236">
        <f>ROUND(E9*(1+'Wildberries (РРЦ)'!$D$2),0)</f>
        <v>7575</v>
      </c>
      <c r="G9" s="430">
        <v>0.3</v>
      </c>
      <c r="H9" s="243">
        <f t="shared" si="0"/>
        <v>5302.5</v>
      </c>
      <c r="I9" s="226">
        <v>4149.4049999999997</v>
      </c>
      <c r="L9" s="561"/>
      <c r="M9" s="559"/>
      <c r="N9" s="559"/>
      <c r="O9" s="559"/>
      <c r="P9" s="559"/>
    </row>
    <row r="10" spans="1:16">
      <c r="A10" s="654"/>
      <c r="B10" s="765"/>
      <c r="C10" s="313">
        <v>160</v>
      </c>
      <c r="D10" s="313">
        <v>80</v>
      </c>
      <c r="E10" s="669">
        <v>7740</v>
      </c>
      <c r="F10" s="236">
        <f>ROUND(E10*(1+'Wildberries (РРЦ)'!$D$2),0)</f>
        <v>7740</v>
      </c>
      <c r="G10" s="430">
        <v>0.3</v>
      </c>
      <c r="H10" s="243">
        <f t="shared" ref="H10" si="1">F10*(1-G10)</f>
        <v>5418</v>
      </c>
      <c r="I10" s="226">
        <v>4239.4950000000008</v>
      </c>
      <c r="L10" s="561"/>
      <c r="M10" s="559"/>
      <c r="N10" s="559"/>
      <c r="O10" s="559"/>
      <c r="P10" s="559"/>
    </row>
    <row r="11" spans="1:16" ht="31.5">
      <c r="A11" s="618" t="s">
        <v>276</v>
      </c>
      <c r="B11" s="765"/>
      <c r="C11" s="313">
        <v>180</v>
      </c>
      <c r="D11" s="313">
        <v>80</v>
      </c>
      <c r="E11" s="669">
        <v>7785</v>
      </c>
      <c r="F11" s="236">
        <f>ROUND(E11*(1+'Wildberries (РРЦ)'!$D$2),0)</f>
        <v>7785</v>
      </c>
      <c r="G11" s="430">
        <v>0.3</v>
      </c>
      <c r="H11" s="243">
        <f t="shared" si="0"/>
        <v>5449.5</v>
      </c>
      <c r="I11" s="226">
        <v>4263.4800000000005</v>
      </c>
      <c r="L11" s="561"/>
      <c r="M11" s="559"/>
      <c r="N11" s="559"/>
      <c r="O11" s="559"/>
      <c r="P11" s="559"/>
    </row>
    <row r="12" spans="1:16">
      <c r="A12" s="618"/>
      <c r="B12" s="765"/>
      <c r="C12" s="313">
        <v>180</v>
      </c>
      <c r="D12" s="313">
        <v>90</v>
      </c>
      <c r="E12" s="669">
        <v>8625</v>
      </c>
      <c r="F12" s="236">
        <f>ROUND(E12*(1+'Wildberries (РРЦ)'!$D$2),0)</f>
        <v>8625</v>
      </c>
      <c r="G12" s="430">
        <v>0.3</v>
      </c>
      <c r="H12" s="243">
        <f t="shared" si="0"/>
        <v>6037.5</v>
      </c>
      <c r="I12" s="226">
        <v>4720.9500000000007</v>
      </c>
      <c r="L12" s="558"/>
      <c r="M12" s="560"/>
      <c r="N12" s="560"/>
      <c r="O12" s="560"/>
      <c r="P12" s="560"/>
    </row>
    <row r="13" spans="1:16" ht="47.25">
      <c r="A13" s="618" t="s">
        <v>98</v>
      </c>
      <c r="B13" s="765"/>
      <c r="C13" s="313" t="s">
        <v>258</v>
      </c>
      <c r="D13" s="313">
        <v>80</v>
      </c>
      <c r="E13" s="669">
        <v>7845</v>
      </c>
      <c r="F13" s="236">
        <f>ROUND(E13*(1+'Wildberries (РРЦ)'!$D$2),0)</f>
        <v>7845</v>
      </c>
      <c r="G13" s="430">
        <v>0.3</v>
      </c>
      <c r="H13" s="243">
        <f t="shared" si="0"/>
        <v>5491.5</v>
      </c>
      <c r="I13" s="226">
        <v>4290.9750000000004</v>
      </c>
      <c r="L13" s="558"/>
      <c r="M13" s="560"/>
      <c r="N13" s="560"/>
      <c r="O13" s="560"/>
      <c r="P13" s="560"/>
    </row>
    <row r="14" spans="1:16" ht="48" thickBot="1">
      <c r="A14" s="619"/>
      <c r="B14" s="766"/>
      <c r="C14" s="494" t="s">
        <v>258</v>
      </c>
      <c r="D14" s="494">
        <v>90</v>
      </c>
      <c r="E14" s="670">
        <v>8685</v>
      </c>
      <c r="F14" s="237">
        <f>ROUND(E14*(1+'Wildberries (РРЦ)'!$D$2),0)</f>
        <v>8685</v>
      </c>
      <c r="G14" s="496">
        <v>0.3</v>
      </c>
      <c r="H14" s="244">
        <f t="shared" si="0"/>
        <v>6079.5</v>
      </c>
      <c r="I14" s="133">
        <v>4751.9549999999999</v>
      </c>
      <c r="L14" s="558"/>
      <c r="M14" s="560"/>
      <c r="N14" s="560"/>
      <c r="O14" s="560"/>
      <c r="P14" s="560"/>
    </row>
    <row r="15" spans="1:16" ht="48" thickBot="1">
      <c r="A15" s="562" t="s">
        <v>188</v>
      </c>
      <c r="B15" s="563" t="s">
        <v>29</v>
      </c>
      <c r="C15" s="767" t="s">
        <v>30</v>
      </c>
      <c r="D15" s="768"/>
      <c r="E15" s="564" t="s">
        <v>32</v>
      </c>
      <c r="F15" s="564" t="s">
        <v>32</v>
      </c>
      <c r="G15" s="565" t="s">
        <v>33</v>
      </c>
      <c r="H15" s="566" t="s">
        <v>34</v>
      </c>
      <c r="I15" s="267" t="s">
        <v>31</v>
      </c>
      <c r="L15" s="558"/>
      <c r="M15" s="560"/>
      <c r="N15" s="560"/>
      <c r="O15" s="560"/>
      <c r="P15" s="560"/>
    </row>
    <row r="16" spans="1:16">
      <c r="A16" s="618"/>
      <c r="B16" s="765" t="s">
        <v>394</v>
      </c>
      <c r="C16" s="311">
        <v>120</v>
      </c>
      <c r="D16" s="311">
        <v>60</v>
      </c>
      <c r="E16" s="668">
        <v>7485</v>
      </c>
      <c r="F16" s="235">
        <f>ROUND(E16*(1+'Wildberries (РРЦ)'!$D$2),0)</f>
        <v>7485</v>
      </c>
      <c r="G16" s="430">
        <v>0.3</v>
      </c>
      <c r="H16" s="242">
        <f>F16*(1-G16)</f>
        <v>5239.5</v>
      </c>
      <c r="I16" s="226">
        <v>3980.9250000000002</v>
      </c>
      <c r="L16" s="554"/>
      <c r="M16" s="555"/>
      <c r="N16" s="555"/>
      <c r="O16" s="555"/>
      <c r="P16" s="555"/>
    </row>
    <row r="17" spans="1:16" ht="31.5">
      <c r="A17" s="618"/>
      <c r="B17" s="765"/>
      <c r="C17" s="313" t="s">
        <v>256</v>
      </c>
      <c r="D17" s="313">
        <v>65</v>
      </c>
      <c r="E17" s="669">
        <v>8475</v>
      </c>
      <c r="F17" s="236">
        <f>ROUND(E17*(1+'Wildberries (РРЦ)'!$D$2),0)</f>
        <v>8475</v>
      </c>
      <c r="G17" s="430">
        <v>0.3</v>
      </c>
      <c r="H17" s="243">
        <f t="shared" ref="H17:H26" si="2">F17*(1-G17)</f>
        <v>5932.5</v>
      </c>
      <c r="I17" s="226">
        <v>4509.18</v>
      </c>
      <c r="L17" s="554"/>
      <c r="M17" s="555"/>
      <c r="N17" s="555"/>
      <c r="O17" s="555"/>
      <c r="P17" s="555"/>
    </row>
    <row r="18" spans="1:16" ht="47.25">
      <c r="A18" s="618" t="s">
        <v>278</v>
      </c>
      <c r="B18" s="765"/>
      <c r="C18" s="311" t="s">
        <v>257</v>
      </c>
      <c r="D18" s="313">
        <v>60</v>
      </c>
      <c r="E18" s="669">
        <v>8520</v>
      </c>
      <c r="F18" s="236">
        <f>ROUND(E18*(1+'Wildberries (РРЦ)'!$D$2),0)</f>
        <v>8520</v>
      </c>
      <c r="G18" s="430">
        <v>0.3</v>
      </c>
      <c r="H18" s="243">
        <f t="shared" si="2"/>
        <v>5964</v>
      </c>
      <c r="I18" s="226">
        <v>4531.4100000000008</v>
      </c>
      <c r="L18" s="554"/>
      <c r="M18" s="555"/>
      <c r="N18" s="555"/>
      <c r="O18" s="555"/>
      <c r="P18" s="555"/>
    </row>
    <row r="19" spans="1:16">
      <c r="A19" s="618" t="s">
        <v>279</v>
      </c>
      <c r="B19" s="765"/>
      <c r="C19" s="313">
        <v>140</v>
      </c>
      <c r="D19" s="313">
        <v>70</v>
      </c>
      <c r="E19" s="669">
        <v>9330</v>
      </c>
      <c r="F19" s="236">
        <f>ROUND(E19*(1+'Wildberries (РРЦ)'!$D$2),0)</f>
        <v>9330</v>
      </c>
      <c r="G19" s="430">
        <v>0.3</v>
      </c>
      <c r="H19" s="243">
        <f t="shared" si="2"/>
        <v>6531</v>
      </c>
      <c r="I19" s="226">
        <v>4964.3100000000004</v>
      </c>
      <c r="L19" s="554"/>
      <c r="M19" s="555"/>
      <c r="N19" s="555"/>
      <c r="O19" s="555"/>
      <c r="P19" s="555"/>
    </row>
    <row r="20" spans="1:16">
      <c r="A20" s="618"/>
      <c r="B20" s="765"/>
      <c r="C20" s="313">
        <v>160</v>
      </c>
      <c r="D20" s="313">
        <v>70</v>
      </c>
      <c r="E20" s="669">
        <v>9915</v>
      </c>
      <c r="F20" s="236">
        <f>ROUND(E20*(1+'Wildberries (РРЦ)'!$D$2),0)</f>
        <v>9915</v>
      </c>
      <c r="G20" s="430">
        <v>0.3</v>
      </c>
      <c r="H20" s="243">
        <f t="shared" si="2"/>
        <v>6940.5</v>
      </c>
      <c r="I20" s="226">
        <v>5272.6050000000005</v>
      </c>
      <c r="L20" s="554"/>
      <c r="M20" s="553"/>
      <c r="N20" s="553"/>
      <c r="O20" s="553"/>
      <c r="P20" s="553"/>
    </row>
    <row r="21" spans="1:16">
      <c r="A21" s="618" t="s">
        <v>275</v>
      </c>
      <c r="B21" s="765"/>
      <c r="C21" s="313">
        <v>175</v>
      </c>
      <c r="D21" s="313">
        <v>75</v>
      </c>
      <c r="E21" s="669">
        <v>11190</v>
      </c>
      <c r="F21" s="236">
        <f>ROUND(E21*(1+'Wildberries (РРЦ)'!$D$2),0)</f>
        <v>11190</v>
      </c>
      <c r="G21" s="430">
        <v>0.3</v>
      </c>
      <c r="H21" s="243">
        <f t="shared" si="2"/>
        <v>7832.9999999999991</v>
      </c>
      <c r="I21" s="226">
        <v>5947.1100000000006</v>
      </c>
      <c r="L21" s="554"/>
      <c r="M21" s="553"/>
      <c r="N21" s="553"/>
      <c r="O21" s="553"/>
      <c r="P21" s="553"/>
    </row>
    <row r="22" spans="1:16">
      <c r="A22" s="654"/>
      <c r="B22" s="765"/>
      <c r="C22" s="313">
        <v>160</v>
      </c>
      <c r="D22" s="313">
        <v>80</v>
      </c>
      <c r="E22" s="669">
        <v>11220</v>
      </c>
      <c r="F22" s="236">
        <f>ROUND(E22*(1+'Wildberries (РРЦ)'!$D$2),0)</f>
        <v>11220</v>
      </c>
      <c r="G22" s="430">
        <v>0.3</v>
      </c>
      <c r="H22" s="243">
        <f t="shared" ref="H22" si="3">F22*(1-G22)</f>
        <v>7853.9999999999991</v>
      </c>
      <c r="I22" s="226">
        <v>5962.9050000000007</v>
      </c>
      <c r="L22" s="554"/>
      <c r="M22" s="553"/>
      <c r="N22" s="553"/>
      <c r="O22" s="553"/>
      <c r="P22" s="553"/>
    </row>
    <row r="23" spans="1:16" ht="31.5">
      <c r="A23" s="618" t="s">
        <v>276</v>
      </c>
      <c r="B23" s="765"/>
      <c r="C23" s="313">
        <v>180</v>
      </c>
      <c r="D23" s="313">
        <v>80</v>
      </c>
      <c r="E23" s="669">
        <v>11970</v>
      </c>
      <c r="F23" s="236">
        <f>ROUND(E23*(1+'Wildberries (РРЦ)'!$D$2),0)</f>
        <v>11970</v>
      </c>
      <c r="G23" s="430">
        <v>0.3</v>
      </c>
      <c r="H23" s="243">
        <f t="shared" si="2"/>
        <v>8379</v>
      </c>
      <c r="I23" s="226">
        <v>6365.97</v>
      </c>
    </row>
    <row r="24" spans="1:16">
      <c r="A24" s="618"/>
      <c r="B24" s="765"/>
      <c r="C24" s="313">
        <v>180</v>
      </c>
      <c r="D24" s="313">
        <v>90</v>
      </c>
      <c r="E24" s="669">
        <v>13365</v>
      </c>
      <c r="F24" s="236">
        <f>ROUND(E24*(1+'Wildberries (РРЦ)'!$D$2),0)</f>
        <v>13365</v>
      </c>
      <c r="G24" s="430">
        <v>0.3</v>
      </c>
      <c r="H24" s="243">
        <f t="shared" si="2"/>
        <v>9355.5</v>
      </c>
      <c r="I24" s="226">
        <v>7107.1650000000009</v>
      </c>
    </row>
    <row r="25" spans="1:16" ht="47.25">
      <c r="A25" s="618" t="s">
        <v>98</v>
      </c>
      <c r="B25" s="765"/>
      <c r="C25" s="313" t="s">
        <v>258</v>
      </c>
      <c r="D25" s="313">
        <v>80</v>
      </c>
      <c r="E25" s="669">
        <v>12480</v>
      </c>
      <c r="F25" s="236">
        <f>ROUND(E25*(1+'Wildberries (РРЦ)'!$D$2),0)</f>
        <v>12480</v>
      </c>
      <c r="G25" s="430">
        <v>0.3</v>
      </c>
      <c r="H25" s="243">
        <f t="shared" si="2"/>
        <v>8736</v>
      </c>
      <c r="I25" s="226">
        <v>6633.9000000000005</v>
      </c>
    </row>
    <row r="26" spans="1:16" ht="48" thickBot="1">
      <c r="A26" s="619"/>
      <c r="B26" s="766"/>
      <c r="C26" s="494" t="s">
        <v>258</v>
      </c>
      <c r="D26" s="494">
        <v>90</v>
      </c>
      <c r="E26" s="670">
        <v>13950</v>
      </c>
      <c r="F26" s="237">
        <f>ROUND(E26*(1+'Wildberries (РРЦ)'!$D$2),0)</f>
        <v>13950</v>
      </c>
      <c r="G26" s="496">
        <v>0.3</v>
      </c>
      <c r="H26" s="244">
        <f t="shared" si="2"/>
        <v>9765</v>
      </c>
      <c r="I26" s="133">
        <v>7420.14</v>
      </c>
    </row>
    <row r="27" spans="1:16" ht="48" thickBot="1">
      <c r="A27" s="197" t="s">
        <v>189</v>
      </c>
      <c r="B27" s="622" t="s">
        <v>29</v>
      </c>
      <c r="C27" s="767" t="s">
        <v>30</v>
      </c>
      <c r="D27" s="768"/>
      <c r="E27" s="275" t="s">
        <v>32</v>
      </c>
      <c r="F27" s="275" t="s">
        <v>32</v>
      </c>
      <c r="G27" s="301" t="s">
        <v>33</v>
      </c>
      <c r="H27" s="265" t="s">
        <v>34</v>
      </c>
      <c r="I27" s="267" t="s">
        <v>31</v>
      </c>
    </row>
    <row r="28" spans="1:16">
      <c r="A28" s="618"/>
      <c r="B28" s="765" t="s">
        <v>280</v>
      </c>
      <c r="C28" s="311">
        <v>120</v>
      </c>
      <c r="D28" s="311">
        <v>60</v>
      </c>
      <c r="E28" s="668">
        <v>8235</v>
      </c>
      <c r="F28" s="235">
        <f>ROUND(E28*(1+'Wildberries (РРЦ)'!$D$2),0)</f>
        <v>8235</v>
      </c>
      <c r="G28" s="430">
        <v>0.3</v>
      </c>
      <c r="H28" s="242">
        <f>F28*(1-G28)</f>
        <v>5764.5</v>
      </c>
      <c r="I28" s="226">
        <v>4379.8950000000004</v>
      </c>
    </row>
    <row r="29" spans="1:16" ht="31.5">
      <c r="A29" s="618"/>
      <c r="B29" s="765"/>
      <c r="C29" s="313" t="s">
        <v>256</v>
      </c>
      <c r="D29" s="313">
        <v>65</v>
      </c>
      <c r="E29" s="669">
        <v>8790</v>
      </c>
      <c r="F29" s="236">
        <f>ROUND(E29*(1+'Wildberries (РРЦ)'!$D$2),0)</f>
        <v>8790</v>
      </c>
      <c r="G29" s="430">
        <v>0.3</v>
      </c>
      <c r="H29" s="243">
        <f t="shared" ref="H29:H38" si="4">F29*(1-G29)</f>
        <v>6153</v>
      </c>
      <c r="I29" s="226">
        <v>4677.0750000000007</v>
      </c>
    </row>
    <row r="30" spans="1:16" ht="47.25">
      <c r="A30" s="618" t="s">
        <v>281</v>
      </c>
      <c r="B30" s="765"/>
      <c r="C30" s="311" t="s">
        <v>257</v>
      </c>
      <c r="D30" s="313">
        <v>60</v>
      </c>
      <c r="E30" s="669">
        <v>9615</v>
      </c>
      <c r="F30" s="236">
        <f>ROUND(E30*(1+'Wildberries (РРЦ)'!$D$2),0)</f>
        <v>9615</v>
      </c>
      <c r="G30" s="430">
        <v>0.3</v>
      </c>
      <c r="H30" s="243">
        <f t="shared" si="4"/>
        <v>6730.5</v>
      </c>
      <c r="I30" s="226">
        <v>5112.3150000000005</v>
      </c>
    </row>
    <row r="31" spans="1:16">
      <c r="A31" s="618" t="s">
        <v>282</v>
      </c>
      <c r="B31" s="765"/>
      <c r="C31" s="313">
        <v>140</v>
      </c>
      <c r="D31" s="313">
        <v>70</v>
      </c>
      <c r="E31" s="669">
        <v>10350</v>
      </c>
      <c r="F31" s="236">
        <f>ROUND(E31*(1+'Wildberries (РРЦ)'!$D$2),0)</f>
        <v>10350</v>
      </c>
      <c r="G31" s="430">
        <v>0.3</v>
      </c>
      <c r="H31" s="243">
        <f t="shared" si="4"/>
        <v>7244.9999999999991</v>
      </c>
      <c r="I31" s="226">
        <v>5506.02</v>
      </c>
    </row>
    <row r="32" spans="1:16">
      <c r="A32" s="618"/>
      <c r="B32" s="765"/>
      <c r="C32" s="313">
        <v>160</v>
      </c>
      <c r="D32" s="313">
        <v>70</v>
      </c>
      <c r="E32" s="669">
        <v>11160</v>
      </c>
      <c r="F32" s="236">
        <f>ROUND(E32*(1+'Wildberries (РРЦ)'!$D$2),0)</f>
        <v>11160</v>
      </c>
      <c r="G32" s="430">
        <v>0.3</v>
      </c>
      <c r="H32" s="243">
        <f t="shared" si="4"/>
        <v>7811.9999999999991</v>
      </c>
      <c r="I32" s="226">
        <v>5934.2400000000016</v>
      </c>
    </row>
    <row r="33" spans="1:9">
      <c r="A33" s="618" t="s">
        <v>275</v>
      </c>
      <c r="B33" s="765"/>
      <c r="C33" s="313">
        <v>175</v>
      </c>
      <c r="D33" s="313">
        <v>75</v>
      </c>
      <c r="E33" s="669">
        <v>12525</v>
      </c>
      <c r="F33" s="236">
        <f>ROUND(E33*(1+'Wildberries (РРЦ)'!$D$2),0)</f>
        <v>12525</v>
      </c>
      <c r="G33" s="430">
        <v>0.3</v>
      </c>
      <c r="H33" s="243">
        <f t="shared" si="4"/>
        <v>8767.5</v>
      </c>
      <c r="I33" s="226">
        <v>6664.9050000000007</v>
      </c>
    </row>
    <row r="34" spans="1:9">
      <c r="A34" s="654"/>
      <c r="B34" s="765"/>
      <c r="C34" s="313">
        <v>160</v>
      </c>
      <c r="D34" s="313">
        <v>80</v>
      </c>
      <c r="E34" s="669">
        <v>12765</v>
      </c>
      <c r="F34" s="236">
        <f>ROUND(E34*(1+'Wildberries (РРЦ)'!$D$2),0)</f>
        <v>12765</v>
      </c>
      <c r="G34" s="430">
        <v>0.3</v>
      </c>
      <c r="H34" s="243">
        <f t="shared" ref="H34" si="5">F34*(1-G34)</f>
        <v>8935.5</v>
      </c>
      <c r="I34" s="226">
        <v>6789.5100000000011</v>
      </c>
    </row>
    <row r="35" spans="1:9" ht="31.5">
      <c r="A35" s="618" t="s">
        <v>283</v>
      </c>
      <c r="B35" s="765"/>
      <c r="C35" s="313">
        <v>180</v>
      </c>
      <c r="D35" s="313">
        <v>80</v>
      </c>
      <c r="E35" s="669">
        <v>13515</v>
      </c>
      <c r="F35" s="236">
        <f>ROUND(E35*(1+'Wildberries (РРЦ)'!$D$2),0)</f>
        <v>13515</v>
      </c>
      <c r="G35" s="430">
        <v>0.3</v>
      </c>
      <c r="H35" s="243">
        <f t="shared" si="4"/>
        <v>9460.5</v>
      </c>
      <c r="I35" s="226">
        <v>7189.6500000000005</v>
      </c>
    </row>
    <row r="36" spans="1:9">
      <c r="A36" s="618"/>
      <c r="B36" s="765"/>
      <c r="C36" s="313">
        <v>180</v>
      </c>
      <c r="D36" s="313">
        <v>90</v>
      </c>
      <c r="E36" s="669">
        <v>15090</v>
      </c>
      <c r="F36" s="236">
        <f>ROUND(E36*(1+'Wildberries (РРЦ)'!$D$2),0)</f>
        <v>15090</v>
      </c>
      <c r="G36" s="430">
        <v>0.3</v>
      </c>
      <c r="H36" s="243">
        <f t="shared" si="4"/>
        <v>10563</v>
      </c>
      <c r="I36" s="226">
        <v>8025.6150000000016</v>
      </c>
    </row>
    <row r="37" spans="1:9" ht="47.25">
      <c r="A37" s="618" t="s">
        <v>97</v>
      </c>
      <c r="B37" s="765"/>
      <c r="C37" s="313" t="s">
        <v>258</v>
      </c>
      <c r="D37" s="313">
        <v>80</v>
      </c>
      <c r="E37" s="669">
        <v>14010</v>
      </c>
      <c r="F37" s="236">
        <f>ROUND(E37*(1+'Wildberries (РРЦ)'!$D$2),0)</f>
        <v>14010</v>
      </c>
      <c r="G37" s="430">
        <v>0.3</v>
      </c>
      <c r="H37" s="243">
        <f t="shared" si="4"/>
        <v>9807</v>
      </c>
      <c r="I37" s="226">
        <v>7452.3150000000005</v>
      </c>
    </row>
    <row r="38" spans="1:9" ht="48" thickBot="1">
      <c r="A38" s="619"/>
      <c r="B38" s="766"/>
      <c r="C38" s="494" t="s">
        <v>258</v>
      </c>
      <c r="D38" s="494">
        <v>90</v>
      </c>
      <c r="E38" s="670">
        <v>15675</v>
      </c>
      <c r="F38" s="237">
        <f>ROUND(E38*(1+'Wildberries (РРЦ)'!$D$2),0)</f>
        <v>15675</v>
      </c>
      <c r="G38" s="496">
        <v>0.3</v>
      </c>
      <c r="H38" s="244">
        <f t="shared" si="4"/>
        <v>10972.5</v>
      </c>
      <c r="I38" s="133">
        <v>8333.91</v>
      </c>
    </row>
    <row r="39" spans="1:9" ht="48" thickBot="1">
      <c r="A39" s="197" t="s">
        <v>190</v>
      </c>
      <c r="B39" s="622" t="s">
        <v>29</v>
      </c>
      <c r="C39" s="767" t="s">
        <v>30</v>
      </c>
      <c r="D39" s="768"/>
      <c r="E39" s="275" t="s">
        <v>32</v>
      </c>
      <c r="F39" s="275" t="s">
        <v>32</v>
      </c>
      <c r="G39" s="301" t="s">
        <v>33</v>
      </c>
      <c r="H39" s="265" t="s">
        <v>34</v>
      </c>
      <c r="I39" s="267" t="s">
        <v>31</v>
      </c>
    </row>
    <row r="40" spans="1:9">
      <c r="A40" s="618"/>
      <c r="B40" s="765" t="s">
        <v>395</v>
      </c>
      <c r="C40" s="311">
        <v>120</v>
      </c>
      <c r="D40" s="311">
        <v>60</v>
      </c>
      <c r="E40" s="668">
        <v>8535</v>
      </c>
      <c r="F40" s="235">
        <f>ROUND(E40*(1+'Wildberries (РРЦ)'!$D$2),0)</f>
        <v>8535</v>
      </c>
      <c r="G40" s="430">
        <v>0.3</v>
      </c>
      <c r="H40" s="242">
        <f>F40*(1-G40)</f>
        <v>5974.5</v>
      </c>
      <c r="I40" s="226">
        <v>4539.6000000000004</v>
      </c>
    </row>
    <row r="41" spans="1:9" ht="31.5">
      <c r="A41" s="618"/>
      <c r="B41" s="765"/>
      <c r="C41" s="313" t="s">
        <v>256</v>
      </c>
      <c r="D41" s="313">
        <v>65</v>
      </c>
      <c r="E41" s="669">
        <v>9765</v>
      </c>
      <c r="F41" s="236">
        <f>ROUND(E41*(1+'Wildberries (РРЦ)'!$D$2),0)</f>
        <v>9765</v>
      </c>
      <c r="G41" s="430">
        <v>0.3</v>
      </c>
      <c r="H41" s="243">
        <f t="shared" ref="H41:H50" si="6">F41*(1-G41)</f>
        <v>6835.5</v>
      </c>
      <c r="I41" s="226">
        <v>5190.7049999999999</v>
      </c>
    </row>
    <row r="42" spans="1:9" ht="47.25">
      <c r="A42" s="618" t="s">
        <v>284</v>
      </c>
      <c r="B42" s="765"/>
      <c r="C42" s="311" t="s">
        <v>257</v>
      </c>
      <c r="D42" s="313">
        <v>60</v>
      </c>
      <c r="E42" s="669">
        <v>9885</v>
      </c>
      <c r="F42" s="236">
        <f>ROUND(E42*(1+'Wildberries (РРЦ)'!$D$2),0)</f>
        <v>9885</v>
      </c>
      <c r="G42" s="430">
        <v>0.3</v>
      </c>
      <c r="H42" s="243">
        <f t="shared" si="6"/>
        <v>6919.5</v>
      </c>
      <c r="I42" s="226">
        <v>5253.3</v>
      </c>
    </row>
    <row r="43" spans="1:9">
      <c r="A43" s="618" t="s">
        <v>279</v>
      </c>
      <c r="B43" s="765"/>
      <c r="C43" s="313">
        <v>140</v>
      </c>
      <c r="D43" s="313">
        <v>70</v>
      </c>
      <c r="E43" s="669">
        <v>10785</v>
      </c>
      <c r="F43" s="236">
        <f>ROUND(E43*(1+'Wildberries (РРЦ)'!$D$2),0)</f>
        <v>10785</v>
      </c>
      <c r="G43" s="430">
        <v>0.3</v>
      </c>
      <c r="H43" s="243">
        <f t="shared" si="6"/>
        <v>7549.4999999999991</v>
      </c>
      <c r="I43" s="226">
        <v>5734.7550000000001</v>
      </c>
    </row>
    <row r="44" spans="1:9">
      <c r="A44" s="618"/>
      <c r="B44" s="765"/>
      <c r="C44" s="313">
        <v>160</v>
      </c>
      <c r="D44" s="313">
        <v>70</v>
      </c>
      <c r="E44" s="669">
        <v>11625</v>
      </c>
      <c r="F44" s="236">
        <f>ROUND(E44*(1+'Wildberries (РРЦ)'!$D$2),0)</f>
        <v>11625</v>
      </c>
      <c r="G44" s="430">
        <v>0.3</v>
      </c>
      <c r="H44" s="243">
        <f t="shared" si="6"/>
        <v>8137.4999999999991</v>
      </c>
      <c r="I44" s="226">
        <v>6179.9400000000005</v>
      </c>
    </row>
    <row r="45" spans="1:9">
      <c r="A45" s="618" t="s">
        <v>275</v>
      </c>
      <c r="B45" s="765"/>
      <c r="C45" s="313">
        <v>175</v>
      </c>
      <c r="D45" s="313">
        <v>75</v>
      </c>
      <c r="E45" s="669">
        <v>13245</v>
      </c>
      <c r="F45" s="236">
        <f>ROUND(E45*(1+'Wildberries (РРЦ)'!$D$2),0)</f>
        <v>13245</v>
      </c>
      <c r="G45" s="430">
        <v>0.3</v>
      </c>
      <c r="H45" s="243">
        <f t="shared" si="6"/>
        <v>9271.5</v>
      </c>
      <c r="I45" s="226">
        <v>7043.9850000000006</v>
      </c>
    </row>
    <row r="46" spans="1:9">
      <c r="A46" s="654"/>
      <c r="B46" s="765"/>
      <c r="C46" s="313">
        <v>160</v>
      </c>
      <c r="D46" s="313">
        <v>80</v>
      </c>
      <c r="E46" s="669">
        <v>13350</v>
      </c>
      <c r="F46" s="236">
        <f>ROUND(E46*(1+'Wildberries (РРЦ)'!$D$2),0)</f>
        <v>13350</v>
      </c>
      <c r="G46" s="430">
        <v>0.3</v>
      </c>
      <c r="H46" s="243">
        <f t="shared" ref="H46" si="7">F46*(1-G46)</f>
        <v>9345</v>
      </c>
      <c r="I46" s="226">
        <v>7099.5600000000013</v>
      </c>
    </row>
    <row r="47" spans="1:9" ht="31.5">
      <c r="A47" s="618" t="s">
        <v>285</v>
      </c>
      <c r="B47" s="765"/>
      <c r="C47" s="313">
        <v>180</v>
      </c>
      <c r="D47" s="313">
        <v>80</v>
      </c>
      <c r="E47" s="669">
        <v>13755</v>
      </c>
      <c r="F47" s="236">
        <f>ROUND(E47*(1+'Wildberries (РРЦ)'!$D$2),0)</f>
        <v>13755</v>
      </c>
      <c r="G47" s="430">
        <v>0.3</v>
      </c>
      <c r="H47" s="243">
        <f t="shared" si="6"/>
        <v>9628.5</v>
      </c>
      <c r="I47" s="226">
        <v>7312.5</v>
      </c>
    </row>
    <row r="48" spans="1:9">
      <c r="A48" s="618"/>
      <c r="B48" s="765"/>
      <c r="C48" s="313">
        <v>180</v>
      </c>
      <c r="D48" s="313">
        <v>90</v>
      </c>
      <c r="E48" s="669">
        <v>14625</v>
      </c>
      <c r="F48" s="236">
        <f>ROUND(E48*(1+'Wildberries (РРЦ)'!$D$2),0)</f>
        <v>14625</v>
      </c>
      <c r="G48" s="430">
        <v>0.3</v>
      </c>
      <c r="H48" s="243">
        <f t="shared" si="6"/>
        <v>10237.5</v>
      </c>
      <c r="I48" s="226">
        <v>7779.9150000000009</v>
      </c>
    </row>
    <row r="49" spans="1:11" ht="47.25">
      <c r="A49" s="618" t="s">
        <v>98</v>
      </c>
      <c r="B49" s="765"/>
      <c r="C49" s="313" t="s">
        <v>258</v>
      </c>
      <c r="D49" s="313">
        <v>80</v>
      </c>
      <c r="E49" s="669">
        <v>13680</v>
      </c>
      <c r="F49" s="236">
        <f>ROUND(E49*(1+'Wildberries (РРЦ)'!$D$2),0)</f>
        <v>13680</v>
      </c>
      <c r="G49" s="430">
        <v>0.3</v>
      </c>
      <c r="H49" s="243">
        <f t="shared" si="6"/>
        <v>9576</v>
      </c>
      <c r="I49" s="226">
        <v>7272.1350000000011</v>
      </c>
    </row>
    <row r="50" spans="1:11" ht="48" thickBot="1">
      <c r="A50" s="619"/>
      <c r="B50" s="766"/>
      <c r="C50" s="494" t="s">
        <v>258</v>
      </c>
      <c r="D50" s="494">
        <v>90</v>
      </c>
      <c r="E50" s="670">
        <v>15150</v>
      </c>
      <c r="F50" s="237">
        <f>ROUND(E50*(1+'Wildberries (РРЦ)'!$D$2),0)</f>
        <v>15150</v>
      </c>
      <c r="G50" s="496">
        <v>0.3</v>
      </c>
      <c r="H50" s="244">
        <f t="shared" si="6"/>
        <v>10605</v>
      </c>
      <c r="I50" s="133">
        <v>8060.7150000000011</v>
      </c>
    </row>
    <row r="51" spans="1:11" ht="48" thickBot="1">
      <c r="A51" s="197" t="s">
        <v>345</v>
      </c>
      <c r="B51" s="632" t="s">
        <v>29</v>
      </c>
      <c r="C51" s="767" t="s">
        <v>30</v>
      </c>
      <c r="D51" s="768"/>
      <c r="E51" s="275" t="s">
        <v>32</v>
      </c>
      <c r="F51" s="275" t="s">
        <v>32</v>
      </c>
      <c r="G51" s="301" t="s">
        <v>33</v>
      </c>
      <c r="H51" s="265" t="s">
        <v>34</v>
      </c>
      <c r="I51" s="267" t="s">
        <v>31</v>
      </c>
    </row>
    <row r="52" spans="1:11">
      <c r="A52" s="630"/>
      <c r="B52" s="765" t="s">
        <v>396</v>
      </c>
      <c r="C52" s="311">
        <v>120</v>
      </c>
      <c r="D52" s="311">
        <v>60</v>
      </c>
      <c r="E52" s="668">
        <v>8955</v>
      </c>
      <c r="F52" s="235">
        <f>ROUND(E52*(1+'Wildberries (РРЦ)'!$D$2),0)</f>
        <v>8955</v>
      </c>
      <c r="G52" s="430">
        <v>0.3</v>
      </c>
      <c r="H52" s="242">
        <f>F52*(1-G52)</f>
        <v>6268.5</v>
      </c>
      <c r="I52" s="226">
        <v>4902.8850000000011</v>
      </c>
    </row>
    <row r="53" spans="1:11" ht="31.5">
      <c r="A53" s="630"/>
      <c r="B53" s="765"/>
      <c r="C53" s="313" t="s">
        <v>256</v>
      </c>
      <c r="D53" s="313">
        <v>65</v>
      </c>
      <c r="E53" s="669">
        <v>10260</v>
      </c>
      <c r="F53" s="236">
        <f>ROUND(E53*(1+'Wildberries (РРЦ)'!$D$2),0)</f>
        <v>10260</v>
      </c>
      <c r="G53" s="430">
        <v>0.3</v>
      </c>
      <c r="H53" s="243">
        <f t="shared" ref="H53:H62" si="8">F53*(1-G53)</f>
        <v>7181.9999999999991</v>
      </c>
      <c r="I53" s="226">
        <v>5617.170000000001</v>
      </c>
    </row>
    <row r="54" spans="1:11" ht="47.25">
      <c r="A54" s="630" t="s">
        <v>378</v>
      </c>
      <c r="B54" s="765"/>
      <c r="C54" s="311" t="s">
        <v>257</v>
      </c>
      <c r="D54" s="313">
        <v>60</v>
      </c>
      <c r="E54" s="669">
        <v>10365</v>
      </c>
      <c r="F54" s="236">
        <f>ROUND(E54*(1+'Wildberries (РРЦ)'!$D$2),0)</f>
        <v>10365</v>
      </c>
      <c r="G54" s="430">
        <v>0.3</v>
      </c>
      <c r="H54" s="243">
        <f t="shared" si="8"/>
        <v>7255.4999999999991</v>
      </c>
      <c r="I54" s="226">
        <v>5675.0850000000009</v>
      </c>
    </row>
    <row r="55" spans="1:11">
      <c r="A55" s="630" t="s">
        <v>379</v>
      </c>
      <c r="B55" s="765"/>
      <c r="C55" s="313">
        <v>140</v>
      </c>
      <c r="D55" s="313">
        <v>70</v>
      </c>
      <c r="E55" s="669">
        <v>11325</v>
      </c>
      <c r="F55" s="236">
        <f>ROUND(E55*(1+'Wildberries (РРЦ)'!$D$2),0)</f>
        <v>11325</v>
      </c>
      <c r="G55" s="430">
        <v>0.3</v>
      </c>
      <c r="H55" s="243">
        <f t="shared" si="8"/>
        <v>7927.4999999999991</v>
      </c>
      <c r="I55" s="226">
        <v>6199.83</v>
      </c>
    </row>
    <row r="56" spans="1:11">
      <c r="A56" s="630"/>
      <c r="B56" s="765"/>
      <c r="C56" s="313">
        <v>160</v>
      </c>
      <c r="D56" s="313">
        <v>70</v>
      </c>
      <c r="E56" s="669">
        <v>12210</v>
      </c>
      <c r="F56" s="236">
        <f>ROUND(E56*(1+'Wildberries (РРЦ)'!$D$2),0)</f>
        <v>12210</v>
      </c>
      <c r="G56" s="430">
        <v>0.3</v>
      </c>
      <c r="H56" s="243">
        <f t="shared" si="8"/>
        <v>8547</v>
      </c>
      <c r="I56" s="226">
        <v>6684.2100000000009</v>
      </c>
    </row>
    <row r="57" spans="1:11">
      <c r="A57" s="630" t="s">
        <v>275</v>
      </c>
      <c r="B57" s="765"/>
      <c r="C57" s="313">
        <v>175</v>
      </c>
      <c r="D57" s="313">
        <v>75</v>
      </c>
      <c r="E57" s="669">
        <v>13905</v>
      </c>
      <c r="F57" s="236">
        <f>ROUND(E57*(1+'Wildberries (РРЦ)'!$D$2),0)</f>
        <v>13905</v>
      </c>
      <c r="G57" s="430">
        <v>0.3</v>
      </c>
      <c r="H57" s="243">
        <f t="shared" si="8"/>
        <v>9733.5</v>
      </c>
      <c r="I57" s="226">
        <v>7612.6050000000014</v>
      </c>
    </row>
    <row r="58" spans="1:11">
      <c r="A58" s="654"/>
      <c r="B58" s="765"/>
      <c r="C58" s="313">
        <v>160</v>
      </c>
      <c r="D58" s="313">
        <v>80</v>
      </c>
      <c r="E58" s="669">
        <v>14100</v>
      </c>
      <c r="F58" s="236">
        <f>ROUND(E58*(1+'Wildberries (РРЦ)'!$D$2),0)</f>
        <v>14100</v>
      </c>
      <c r="G58" s="430">
        <v>0.3</v>
      </c>
      <c r="H58" s="243">
        <f t="shared" ref="H58" si="9">F58*(1-G58)</f>
        <v>9870</v>
      </c>
      <c r="I58" s="226">
        <v>7719.0750000000007</v>
      </c>
    </row>
    <row r="59" spans="1:11" ht="31.5">
      <c r="A59" s="630" t="s">
        <v>276</v>
      </c>
      <c r="B59" s="765"/>
      <c r="C59" s="313">
        <v>180</v>
      </c>
      <c r="D59" s="313">
        <v>80</v>
      </c>
      <c r="E59" s="669">
        <v>14445</v>
      </c>
      <c r="F59" s="236">
        <f>ROUND(E59*(1+'Wildberries (РРЦ)'!$D$2),0)</f>
        <v>14445</v>
      </c>
      <c r="G59" s="430">
        <v>0.3</v>
      </c>
      <c r="H59" s="243">
        <f t="shared" si="8"/>
        <v>10111.5</v>
      </c>
      <c r="I59" s="226">
        <v>7908.6150000000016</v>
      </c>
    </row>
    <row r="60" spans="1:11">
      <c r="A60" s="630"/>
      <c r="B60" s="765"/>
      <c r="C60" s="313">
        <v>180</v>
      </c>
      <c r="D60" s="313">
        <v>90</v>
      </c>
      <c r="E60" s="669">
        <v>15360</v>
      </c>
      <c r="F60" s="236">
        <f>ROUND(E60*(1+'Wildberries (РРЦ)'!$D$2),0)</f>
        <v>15360</v>
      </c>
      <c r="G60" s="430">
        <v>0.3</v>
      </c>
      <c r="H60" s="243">
        <f t="shared" si="8"/>
        <v>10752</v>
      </c>
      <c r="I60" s="226">
        <v>8409.9600000000009</v>
      </c>
    </row>
    <row r="61" spans="1:11" ht="47.25">
      <c r="A61" s="630" t="s">
        <v>97</v>
      </c>
      <c r="B61" s="765"/>
      <c r="C61" s="313" t="s">
        <v>258</v>
      </c>
      <c r="D61" s="313">
        <v>80</v>
      </c>
      <c r="E61" s="669">
        <v>14370</v>
      </c>
      <c r="F61" s="236">
        <f>ROUND(E61*(1+'Wildberries (РРЦ)'!$D$2),0)</f>
        <v>14370</v>
      </c>
      <c r="G61" s="430">
        <v>0.3</v>
      </c>
      <c r="H61" s="243">
        <f t="shared" si="8"/>
        <v>10059</v>
      </c>
      <c r="I61" s="226">
        <v>7866.4950000000017</v>
      </c>
    </row>
    <row r="62" spans="1:11" ht="48" thickBot="1">
      <c r="A62" s="631"/>
      <c r="B62" s="766"/>
      <c r="C62" s="494" t="s">
        <v>258</v>
      </c>
      <c r="D62" s="494">
        <v>90</v>
      </c>
      <c r="E62" s="670">
        <v>15915</v>
      </c>
      <c r="F62" s="237">
        <f>ROUND(E62*(1+'Wildberries (РРЦ)'!$D$2),0)</f>
        <v>15915</v>
      </c>
      <c r="G62" s="496">
        <v>0.3</v>
      </c>
      <c r="H62" s="244">
        <f t="shared" si="8"/>
        <v>11140.5</v>
      </c>
      <c r="I62" s="133">
        <v>8712.4050000000007</v>
      </c>
    </row>
    <row r="63" spans="1:11">
      <c r="A63" s="46"/>
      <c r="B63" s="46"/>
      <c r="C63" s="120"/>
      <c r="D63" s="46"/>
      <c r="G63" s="47"/>
      <c r="H63" s="46"/>
      <c r="I63" s="46"/>
    </row>
    <row r="64" spans="1:11">
      <c r="A64" s="542" t="str">
        <f>Контакты!$B$10</f>
        <v>почта для приёма заказов</v>
      </c>
      <c r="B64" s="91" t="str">
        <f>Контакты!$C$10</f>
        <v>хххх@ххх.ru</v>
      </c>
      <c r="C64" s="67"/>
      <c r="D64" s="50"/>
      <c r="E64" s="145"/>
      <c r="F64" s="222"/>
      <c r="G64" s="52"/>
      <c r="H64" s="50"/>
      <c r="I64" s="50"/>
      <c r="J64" s="51"/>
      <c r="K64" s="49"/>
    </row>
    <row r="65" spans="1:11">
      <c r="A65" s="542" t="str">
        <f>Контакты!$B$12</f>
        <v>номер телефона службы сервиса</v>
      </c>
      <c r="B65" s="91">
        <f>Контакты!$C$12</f>
        <v>8800</v>
      </c>
      <c r="C65" s="67"/>
      <c r="D65" s="50"/>
      <c r="E65" s="145"/>
      <c r="F65" s="222"/>
      <c r="G65" s="52"/>
      <c r="H65" s="50"/>
      <c r="I65" s="50"/>
      <c r="J65" s="51"/>
      <c r="K65" s="49"/>
    </row>
    <row r="66" spans="1:11">
      <c r="A66" s="50"/>
      <c r="B66" s="50"/>
      <c r="C66" s="67"/>
      <c r="D66" s="50"/>
      <c r="E66" s="145"/>
      <c r="F66" s="222"/>
      <c r="G66" s="52"/>
      <c r="H66" s="50"/>
      <c r="I66" s="50"/>
      <c r="J66" s="51"/>
      <c r="K66" s="49"/>
    </row>
  </sheetData>
  <mergeCells count="12">
    <mergeCell ref="C51:D51"/>
    <mergeCell ref="B52:B62"/>
    <mergeCell ref="C27:D27"/>
    <mergeCell ref="B28:B38"/>
    <mergeCell ref="C39:D39"/>
    <mergeCell ref="B40:B50"/>
    <mergeCell ref="B16:B26"/>
    <mergeCell ref="C15:D15"/>
    <mergeCell ref="J1:L1"/>
    <mergeCell ref="A2:I2"/>
    <mergeCell ref="C3:D3"/>
    <mergeCell ref="B4:B14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G60"/>
  <sheetViews>
    <sheetView view="pageBreakPreview" zoomScale="85" zoomScaleSheetLayoutView="85" workbookViewId="0">
      <selection activeCell="J58" sqref="J58"/>
    </sheetView>
  </sheetViews>
  <sheetFormatPr defaultColWidth="9.140625" defaultRowHeight="18.75"/>
  <cols>
    <col min="1" max="2" width="34.85546875" style="103" customWidth="1"/>
    <col min="3" max="3" width="6.7109375" style="23" customWidth="1"/>
    <col min="4" max="4" width="10" style="11" customWidth="1"/>
    <col min="5" max="5" width="20" style="161" customWidth="1"/>
    <col min="6" max="6" width="16.7109375" style="163" customWidth="1"/>
    <col min="7" max="7" width="19" style="2" customWidth="1"/>
    <col min="8" max="16384" width="9.140625" style="2"/>
  </cols>
  <sheetData>
    <row r="1" spans="1:7" ht="51" customHeight="1" thickBot="1">
      <c r="A1" s="197" t="s">
        <v>187</v>
      </c>
      <c r="B1" s="543" t="s">
        <v>29</v>
      </c>
      <c r="C1" s="767" t="s">
        <v>30</v>
      </c>
      <c r="D1" s="768"/>
      <c r="E1" s="160"/>
      <c r="F1" s="162"/>
      <c r="G1" s="1">
        <f>IF(AND('Категория(опт)'!$B$1="A+"),45%,IF(AND('Категория(опт)'!$B$1="A"),42%,IF(AND('Категория(опт)'!$B$1="B"),38.5%,IF(AND('Категория(опт)'!$B$1="C"),35%,""))))</f>
        <v>0.35</v>
      </c>
    </row>
    <row r="2" spans="1:7" ht="15.75">
      <c r="A2" s="540"/>
      <c r="B2" s="765"/>
      <c r="C2" s="311">
        <v>120</v>
      </c>
      <c r="D2" s="311">
        <v>60</v>
      </c>
      <c r="E2" s="671">
        <v>4477</v>
      </c>
      <c r="F2" s="162">
        <v>0.2</v>
      </c>
    </row>
    <row r="3" spans="1:7" ht="31.5">
      <c r="A3" s="540"/>
      <c r="B3" s="765"/>
      <c r="C3" s="313" t="s">
        <v>256</v>
      </c>
      <c r="D3" s="313">
        <v>65</v>
      </c>
      <c r="E3" s="671">
        <v>6085</v>
      </c>
      <c r="F3" s="162">
        <v>0.2</v>
      </c>
    </row>
    <row r="4" spans="1:7" ht="47.25">
      <c r="A4" s="540" t="s">
        <v>224</v>
      </c>
      <c r="B4" s="765"/>
      <c r="C4" s="311" t="s">
        <v>257</v>
      </c>
      <c r="D4" s="313">
        <v>60</v>
      </c>
      <c r="E4" s="671">
        <v>6682</v>
      </c>
      <c r="F4" s="162">
        <v>0.2</v>
      </c>
    </row>
    <row r="5" spans="1:7" ht="15.75">
      <c r="A5" s="540" t="s">
        <v>225</v>
      </c>
      <c r="B5" s="765"/>
      <c r="C5" s="313">
        <v>140</v>
      </c>
      <c r="D5" s="313">
        <v>70</v>
      </c>
      <c r="E5" s="671">
        <v>6801</v>
      </c>
      <c r="F5" s="162">
        <v>0.2</v>
      </c>
    </row>
    <row r="6" spans="1:7" ht="15.75">
      <c r="A6" s="540"/>
      <c r="B6" s="765"/>
      <c r="C6" s="313">
        <v>160</v>
      </c>
      <c r="D6" s="313">
        <v>70</v>
      </c>
      <c r="E6" s="671">
        <v>6878</v>
      </c>
      <c r="F6" s="162">
        <v>0.2</v>
      </c>
    </row>
    <row r="7" spans="1:7" ht="15.75">
      <c r="A7" s="540" t="s">
        <v>226</v>
      </c>
      <c r="B7" s="765"/>
      <c r="C7" s="313">
        <v>175</v>
      </c>
      <c r="D7" s="313">
        <v>75</v>
      </c>
      <c r="E7" s="671">
        <v>7093</v>
      </c>
      <c r="F7" s="162">
        <v>0.2</v>
      </c>
    </row>
    <row r="8" spans="1:7" ht="15.75">
      <c r="A8" s="654"/>
      <c r="B8" s="765"/>
      <c r="C8" s="655">
        <v>160</v>
      </c>
      <c r="D8" s="655">
        <v>80</v>
      </c>
      <c r="E8" s="671">
        <v>7247</v>
      </c>
      <c r="F8" s="162">
        <v>0.2</v>
      </c>
    </row>
    <row r="9" spans="1:7" ht="31.5">
      <c r="A9" s="540" t="s">
        <v>227</v>
      </c>
      <c r="B9" s="765"/>
      <c r="C9" s="313">
        <v>180</v>
      </c>
      <c r="D9" s="313">
        <v>80</v>
      </c>
      <c r="E9" s="671">
        <v>7288</v>
      </c>
      <c r="F9" s="162">
        <v>0.2</v>
      </c>
    </row>
    <row r="10" spans="1:7" ht="15.75">
      <c r="A10" s="540"/>
      <c r="B10" s="765"/>
      <c r="C10" s="313">
        <v>180</v>
      </c>
      <c r="D10" s="313">
        <v>90</v>
      </c>
      <c r="E10" s="671">
        <v>8070</v>
      </c>
      <c r="F10" s="162">
        <v>0.2</v>
      </c>
    </row>
    <row r="11" spans="1:7" ht="47.25">
      <c r="A11" s="540" t="s">
        <v>186</v>
      </c>
      <c r="B11" s="765"/>
      <c r="C11" s="313" t="s">
        <v>258</v>
      </c>
      <c r="D11" s="313">
        <v>80</v>
      </c>
      <c r="E11" s="671">
        <v>7335</v>
      </c>
      <c r="F11" s="162">
        <v>0.2</v>
      </c>
    </row>
    <row r="12" spans="1:7" ht="48" thickBot="1">
      <c r="A12" s="541"/>
      <c r="B12" s="766"/>
      <c r="C12" s="494" t="s">
        <v>258</v>
      </c>
      <c r="D12" s="494">
        <v>90</v>
      </c>
      <c r="E12" s="671">
        <v>8123</v>
      </c>
      <c r="F12" s="162">
        <v>0.2</v>
      </c>
    </row>
    <row r="13" spans="1:7" ht="51" customHeight="1" thickBot="1">
      <c r="A13" s="197" t="s">
        <v>188</v>
      </c>
      <c r="B13" s="543" t="s">
        <v>29</v>
      </c>
      <c r="C13" s="767" t="s">
        <v>30</v>
      </c>
      <c r="D13" s="768"/>
      <c r="E13" s="160"/>
      <c r="F13" s="162"/>
      <c r="G13" s="1"/>
    </row>
    <row r="14" spans="1:7" ht="15.75">
      <c r="A14" s="540"/>
      <c r="B14" s="765"/>
      <c r="C14" s="311">
        <v>120</v>
      </c>
      <c r="D14" s="311">
        <v>60</v>
      </c>
      <c r="E14" s="671">
        <v>6805</v>
      </c>
      <c r="F14" s="162">
        <v>0.2</v>
      </c>
    </row>
    <row r="15" spans="1:7" ht="31.5">
      <c r="A15" s="540"/>
      <c r="B15" s="765"/>
      <c r="C15" s="313" t="s">
        <v>256</v>
      </c>
      <c r="D15" s="313">
        <v>65</v>
      </c>
      <c r="E15" s="671">
        <v>7708</v>
      </c>
      <c r="F15" s="162">
        <v>0.2</v>
      </c>
    </row>
    <row r="16" spans="1:7" ht="47.25">
      <c r="A16" s="540" t="s">
        <v>224</v>
      </c>
      <c r="B16" s="765"/>
      <c r="C16" s="311" t="s">
        <v>257</v>
      </c>
      <c r="D16" s="313">
        <v>60</v>
      </c>
      <c r="E16" s="671">
        <v>7746</v>
      </c>
      <c r="F16" s="162">
        <v>0.2</v>
      </c>
    </row>
    <row r="17" spans="1:6" ht="15.75">
      <c r="A17" s="540" t="s">
        <v>225</v>
      </c>
      <c r="B17" s="765"/>
      <c r="C17" s="313">
        <v>140</v>
      </c>
      <c r="D17" s="313">
        <v>70</v>
      </c>
      <c r="E17" s="671">
        <v>8486</v>
      </c>
      <c r="F17" s="162">
        <v>0.2</v>
      </c>
    </row>
    <row r="18" spans="1:6" ht="15.75">
      <c r="A18" s="540"/>
      <c r="B18" s="765"/>
      <c r="C18" s="313">
        <v>160</v>
      </c>
      <c r="D18" s="313">
        <v>70</v>
      </c>
      <c r="E18" s="671">
        <v>9013</v>
      </c>
      <c r="F18" s="162">
        <v>0.2</v>
      </c>
    </row>
    <row r="19" spans="1:6" ht="15.75">
      <c r="A19" s="540" t="s">
        <v>226</v>
      </c>
      <c r="B19" s="765"/>
      <c r="C19" s="313">
        <v>175</v>
      </c>
      <c r="D19" s="313">
        <v>75</v>
      </c>
      <c r="E19" s="671">
        <v>10166</v>
      </c>
      <c r="F19" s="162">
        <v>0.2</v>
      </c>
    </row>
    <row r="20" spans="1:6" ht="15.75">
      <c r="A20" s="654"/>
      <c r="B20" s="765"/>
      <c r="C20" s="655">
        <v>160</v>
      </c>
      <c r="D20" s="655">
        <v>80</v>
      </c>
      <c r="E20" s="671">
        <v>10193</v>
      </c>
      <c r="F20" s="162">
        <v>0.2</v>
      </c>
    </row>
    <row r="21" spans="1:6" ht="31.5">
      <c r="A21" s="540" t="s">
        <v>227</v>
      </c>
      <c r="B21" s="765"/>
      <c r="C21" s="313">
        <v>180</v>
      </c>
      <c r="D21" s="313">
        <v>80</v>
      </c>
      <c r="E21" s="671">
        <v>10882</v>
      </c>
      <c r="F21" s="162">
        <v>0.2</v>
      </c>
    </row>
    <row r="22" spans="1:6" ht="15.75">
      <c r="A22" s="540"/>
      <c r="B22" s="765"/>
      <c r="C22" s="313">
        <v>180</v>
      </c>
      <c r="D22" s="313">
        <v>90</v>
      </c>
      <c r="E22" s="671">
        <v>12149</v>
      </c>
      <c r="F22" s="162">
        <v>0.2</v>
      </c>
    </row>
    <row r="23" spans="1:6" ht="47.25">
      <c r="A23" s="540" t="s">
        <v>186</v>
      </c>
      <c r="B23" s="765"/>
      <c r="C23" s="313" t="s">
        <v>258</v>
      </c>
      <c r="D23" s="313">
        <v>80</v>
      </c>
      <c r="E23" s="671">
        <v>11340</v>
      </c>
      <c r="F23" s="162">
        <v>0.2</v>
      </c>
    </row>
    <row r="24" spans="1:6" ht="48" thickBot="1">
      <c r="A24" s="541"/>
      <c r="B24" s="766"/>
      <c r="C24" s="494" t="s">
        <v>258</v>
      </c>
      <c r="D24" s="494">
        <v>90</v>
      </c>
      <c r="E24" s="671">
        <v>12684</v>
      </c>
      <c r="F24" s="162">
        <v>0.2</v>
      </c>
    </row>
    <row r="25" spans="1:6" ht="51" customHeight="1" thickBot="1">
      <c r="A25" s="197" t="s">
        <v>189</v>
      </c>
      <c r="B25" s="543" t="s">
        <v>29</v>
      </c>
      <c r="C25" s="767" t="s">
        <v>30</v>
      </c>
      <c r="D25" s="768"/>
      <c r="E25" s="160"/>
      <c r="F25" s="162"/>
    </row>
    <row r="26" spans="1:6" ht="15.75">
      <c r="A26" s="540"/>
      <c r="B26" s="765"/>
      <c r="C26" s="311">
        <v>120</v>
      </c>
      <c r="D26" s="311">
        <v>60</v>
      </c>
      <c r="E26" s="671">
        <v>7487</v>
      </c>
      <c r="F26" s="162">
        <v>0.2</v>
      </c>
    </row>
    <row r="27" spans="1:6" ht="31.5">
      <c r="A27" s="540"/>
      <c r="B27" s="765"/>
      <c r="C27" s="313" t="s">
        <v>256</v>
      </c>
      <c r="D27" s="313">
        <v>65</v>
      </c>
      <c r="E27" s="671">
        <v>7995</v>
      </c>
      <c r="F27" s="162">
        <v>0.2</v>
      </c>
    </row>
    <row r="28" spans="1:6" ht="47.25">
      <c r="A28" s="540" t="s">
        <v>224</v>
      </c>
      <c r="B28" s="765"/>
      <c r="C28" s="311" t="s">
        <v>257</v>
      </c>
      <c r="D28" s="313">
        <v>60</v>
      </c>
      <c r="E28" s="671">
        <v>8739</v>
      </c>
      <c r="F28" s="162">
        <v>0.2</v>
      </c>
    </row>
    <row r="29" spans="1:6" ht="15.75">
      <c r="A29" s="540" t="s">
        <v>225</v>
      </c>
      <c r="B29" s="765"/>
      <c r="C29" s="313">
        <v>140</v>
      </c>
      <c r="D29" s="313">
        <v>70</v>
      </c>
      <c r="E29" s="671">
        <v>9412</v>
      </c>
      <c r="F29" s="162">
        <v>0.2</v>
      </c>
    </row>
    <row r="30" spans="1:6" ht="15.75">
      <c r="A30" s="540"/>
      <c r="B30" s="765"/>
      <c r="C30" s="313">
        <v>160</v>
      </c>
      <c r="D30" s="313">
        <v>70</v>
      </c>
      <c r="E30" s="671">
        <v>10144</v>
      </c>
      <c r="F30" s="162">
        <v>0.2</v>
      </c>
    </row>
    <row r="31" spans="1:6" ht="15.75">
      <c r="A31" s="540" t="s">
        <v>226</v>
      </c>
      <c r="B31" s="765"/>
      <c r="C31" s="313">
        <v>175</v>
      </c>
      <c r="D31" s="313">
        <v>75</v>
      </c>
      <c r="E31" s="671">
        <v>11393</v>
      </c>
      <c r="F31" s="162">
        <v>0.2</v>
      </c>
    </row>
    <row r="32" spans="1:6" ht="15.75">
      <c r="A32" s="654"/>
      <c r="B32" s="765"/>
      <c r="C32" s="655">
        <v>160</v>
      </c>
      <c r="D32" s="655">
        <v>80</v>
      </c>
      <c r="E32" s="671">
        <v>11606</v>
      </c>
      <c r="F32" s="162">
        <v>0.2</v>
      </c>
    </row>
    <row r="33" spans="1:6" ht="31.5">
      <c r="A33" s="540" t="s">
        <v>227</v>
      </c>
      <c r="B33" s="765"/>
      <c r="C33" s="313">
        <v>180</v>
      </c>
      <c r="D33" s="313">
        <v>80</v>
      </c>
      <c r="E33" s="671">
        <v>12290</v>
      </c>
      <c r="F33" s="162">
        <v>0.2</v>
      </c>
    </row>
    <row r="34" spans="1:6" ht="15.75">
      <c r="A34" s="540"/>
      <c r="B34" s="765"/>
      <c r="C34" s="313">
        <v>180</v>
      </c>
      <c r="D34" s="313">
        <v>90</v>
      </c>
      <c r="E34" s="671">
        <v>13719</v>
      </c>
      <c r="F34" s="162">
        <v>0.2</v>
      </c>
    </row>
    <row r="35" spans="1:6" ht="47.25">
      <c r="A35" s="540" t="s">
        <v>186</v>
      </c>
      <c r="B35" s="765"/>
      <c r="C35" s="313" t="s">
        <v>258</v>
      </c>
      <c r="D35" s="313">
        <v>80</v>
      </c>
      <c r="E35" s="671">
        <v>12739</v>
      </c>
      <c r="F35" s="162">
        <v>0.2</v>
      </c>
    </row>
    <row r="36" spans="1:6" ht="48" thickBot="1">
      <c r="A36" s="541"/>
      <c r="B36" s="766"/>
      <c r="C36" s="494" t="s">
        <v>258</v>
      </c>
      <c r="D36" s="494">
        <v>90</v>
      </c>
      <c r="E36" s="671">
        <v>14246</v>
      </c>
      <c r="F36" s="162">
        <v>0.2</v>
      </c>
    </row>
    <row r="37" spans="1:6" ht="51" customHeight="1" thickBot="1">
      <c r="A37" s="197" t="s">
        <v>190</v>
      </c>
      <c r="B37" s="543" t="s">
        <v>29</v>
      </c>
      <c r="C37" s="767" t="s">
        <v>30</v>
      </c>
      <c r="D37" s="768"/>
      <c r="E37" s="160"/>
      <c r="F37" s="162"/>
    </row>
    <row r="38" spans="1:6" ht="15.75">
      <c r="A38" s="540"/>
      <c r="B38" s="765"/>
      <c r="C38" s="311">
        <v>120</v>
      </c>
      <c r="D38" s="311">
        <v>60</v>
      </c>
      <c r="E38" s="671">
        <v>7760</v>
      </c>
      <c r="F38" s="162">
        <v>0.2</v>
      </c>
    </row>
    <row r="39" spans="1:6" ht="31.5">
      <c r="A39" s="540"/>
      <c r="B39" s="765"/>
      <c r="C39" s="313" t="s">
        <v>256</v>
      </c>
      <c r="D39" s="313">
        <v>65</v>
      </c>
      <c r="E39" s="671">
        <v>8873</v>
      </c>
      <c r="F39" s="162">
        <v>0.2</v>
      </c>
    </row>
    <row r="40" spans="1:6" ht="47.25">
      <c r="A40" s="540" t="s">
        <v>224</v>
      </c>
      <c r="B40" s="765"/>
      <c r="C40" s="311" t="s">
        <v>257</v>
      </c>
      <c r="D40" s="313">
        <v>60</v>
      </c>
      <c r="E40" s="671">
        <v>8980</v>
      </c>
      <c r="F40" s="162">
        <v>0.2</v>
      </c>
    </row>
    <row r="41" spans="1:6" ht="15.75">
      <c r="A41" s="540" t="s">
        <v>225</v>
      </c>
      <c r="B41" s="765"/>
      <c r="C41" s="313">
        <v>140</v>
      </c>
      <c r="D41" s="313">
        <v>70</v>
      </c>
      <c r="E41" s="671">
        <v>9803</v>
      </c>
      <c r="F41" s="162">
        <v>0.2</v>
      </c>
    </row>
    <row r="42" spans="1:6" ht="15.75">
      <c r="A42" s="540"/>
      <c r="B42" s="765"/>
      <c r="C42" s="313">
        <v>160</v>
      </c>
      <c r="D42" s="313">
        <v>70</v>
      </c>
      <c r="E42" s="671">
        <v>10564</v>
      </c>
      <c r="F42" s="162">
        <v>0.2</v>
      </c>
    </row>
    <row r="43" spans="1:6" ht="15.75">
      <c r="A43" s="540" t="s">
        <v>226</v>
      </c>
      <c r="B43" s="765"/>
      <c r="C43" s="313">
        <v>175</v>
      </c>
      <c r="D43" s="313">
        <v>75</v>
      </c>
      <c r="E43" s="671">
        <v>12041</v>
      </c>
      <c r="F43" s="162">
        <v>0.2</v>
      </c>
    </row>
    <row r="44" spans="1:6" ht="15.75">
      <c r="A44" s="654"/>
      <c r="B44" s="765"/>
      <c r="C44" s="655">
        <v>160</v>
      </c>
      <c r="D44" s="655">
        <v>80</v>
      </c>
      <c r="E44" s="671">
        <v>12136</v>
      </c>
      <c r="F44" s="162">
        <v>0.2</v>
      </c>
    </row>
    <row r="45" spans="1:6" ht="31.5">
      <c r="A45" s="540" t="s">
        <v>227</v>
      </c>
      <c r="B45" s="765"/>
      <c r="C45" s="313">
        <v>180</v>
      </c>
      <c r="D45" s="313">
        <v>80</v>
      </c>
      <c r="E45" s="671">
        <v>12500</v>
      </c>
      <c r="F45" s="162">
        <v>0.2</v>
      </c>
    </row>
    <row r="46" spans="1:6" ht="15.75">
      <c r="A46" s="540"/>
      <c r="B46" s="765"/>
      <c r="C46" s="313">
        <v>180</v>
      </c>
      <c r="D46" s="313">
        <v>90</v>
      </c>
      <c r="E46" s="671">
        <v>13299</v>
      </c>
      <c r="F46" s="162">
        <v>0.2</v>
      </c>
    </row>
    <row r="47" spans="1:6" ht="47.25">
      <c r="A47" s="540" t="s">
        <v>186</v>
      </c>
      <c r="B47" s="765"/>
      <c r="C47" s="313" t="s">
        <v>258</v>
      </c>
      <c r="D47" s="313">
        <v>80</v>
      </c>
      <c r="E47" s="671">
        <v>12431</v>
      </c>
      <c r="F47" s="162">
        <v>0.2</v>
      </c>
    </row>
    <row r="48" spans="1:6" ht="48" thickBot="1">
      <c r="A48" s="541"/>
      <c r="B48" s="766"/>
      <c r="C48" s="494" t="s">
        <v>258</v>
      </c>
      <c r="D48" s="494">
        <v>90</v>
      </c>
      <c r="E48" s="671">
        <v>13779</v>
      </c>
      <c r="F48" s="162">
        <v>0.2</v>
      </c>
    </row>
    <row r="49" spans="1:6" ht="51" customHeight="1" thickBot="1">
      <c r="A49" s="197" t="s">
        <v>345</v>
      </c>
      <c r="B49" s="632" t="s">
        <v>29</v>
      </c>
      <c r="C49" s="767" t="s">
        <v>30</v>
      </c>
      <c r="D49" s="768"/>
      <c r="E49" s="160"/>
      <c r="F49" s="162"/>
    </row>
    <row r="50" spans="1:6" ht="15.75">
      <c r="A50" s="630"/>
      <c r="B50" s="765"/>
      <c r="C50" s="311">
        <v>120</v>
      </c>
      <c r="D50" s="311">
        <v>60</v>
      </c>
      <c r="E50" s="671">
        <v>8381</v>
      </c>
      <c r="F50" s="162">
        <v>0.2</v>
      </c>
    </row>
    <row r="51" spans="1:6" ht="31.5">
      <c r="A51" s="630"/>
      <c r="B51" s="765"/>
      <c r="C51" s="313" t="s">
        <v>256</v>
      </c>
      <c r="D51" s="313">
        <v>65</v>
      </c>
      <c r="E51" s="671">
        <v>9602</v>
      </c>
      <c r="F51" s="162">
        <v>0.2</v>
      </c>
    </row>
    <row r="52" spans="1:6" ht="47.25">
      <c r="A52" s="630" t="s">
        <v>224</v>
      </c>
      <c r="B52" s="765"/>
      <c r="C52" s="311" t="s">
        <v>257</v>
      </c>
      <c r="D52" s="313">
        <v>60</v>
      </c>
      <c r="E52" s="671">
        <v>9701</v>
      </c>
      <c r="F52" s="162">
        <v>0.2</v>
      </c>
    </row>
    <row r="53" spans="1:6" ht="15.75">
      <c r="A53" s="630" t="s">
        <v>225</v>
      </c>
      <c r="B53" s="765"/>
      <c r="C53" s="313">
        <v>140</v>
      </c>
      <c r="D53" s="313">
        <v>70</v>
      </c>
      <c r="E53" s="671">
        <v>10598</v>
      </c>
      <c r="F53" s="162">
        <v>0.2</v>
      </c>
    </row>
    <row r="54" spans="1:6" ht="15.75">
      <c r="A54" s="630"/>
      <c r="B54" s="765"/>
      <c r="C54" s="313">
        <v>160</v>
      </c>
      <c r="D54" s="313">
        <v>70</v>
      </c>
      <c r="E54" s="671">
        <v>11426</v>
      </c>
      <c r="F54" s="162">
        <v>0.2</v>
      </c>
    </row>
    <row r="55" spans="1:6" ht="15.75">
      <c r="A55" s="630" t="s">
        <v>226</v>
      </c>
      <c r="B55" s="765"/>
      <c r="C55" s="313">
        <v>175</v>
      </c>
      <c r="D55" s="313">
        <v>75</v>
      </c>
      <c r="E55" s="671">
        <v>13013</v>
      </c>
      <c r="F55" s="162">
        <v>0.2</v>
      </c>
    </row>
    <row r="56" spans="1:6" ht="15.75">
      <c r="A56" s="654"/>
      <c r="B56" s="765"/>
      <c r="C56" s="655">
        <v>160</v>
      </c>
      <c r="D56" s="655">
        <v>80</v>
      </c>
      <c r="E56" s="671">
        <v>13195</v>
      </c>
      <c r="F56" s="162">
        <v>0.2</v>
      </c>
    </row>
    <row r="57" spans="1:6" ht="31.5">
      <c r="A57" s="630" t="s">
        <v>227</v>
      </c>
      <c r="B57" s="765"/>
      <c r="C57" s="313">
        <v>180</v>
      </c>
      <c r="D57" s="313">
        <v>80</v>
      </c>
      <c r="E57" s="671">
        <v>13519</v>
      </c>
      <c r="F57" s="162">
        <v>0.2</v>
      </c>
    </row>
    <row r="58" spans="1:6" ht="15.75">
      <c r="A58" s="630"/>
      <c r="B58" s="765"/>
      <c r="C58" s="313">
        <v>180</v>
      </c>
      <c r="D58" s="313">
        <v>90</v>
      </c>
      <c r="E58" s="671">
        <v>14376</v>
      </c>
      <c r="F58" s="162">
        <v>0.2</v>
      </c>
    </row>
    <row r="59" spans="1:6" ht="47.25">
      <c r="A59" s="630" t="s">
        <v>186</v>
      </c>
      <c r="B59" s="765"/>
      <c r="C59" s="313" t="s">
        <v>258</v>
      </c>
      <c r="D59" s="313">
        <v>80</v>
      </c>
      <c r="E59" s="671">
        <v>13447</v>
      </c>
      <c r="F59" s="162">
        <v>0.2</v>
      </c>
    </row>
    <row r="60" spans="1:6" ht="48" thickBot="1">
      <c r="A60" s="631"/>
      <c r="B60" s="766"/>
      <c r="C60" s="494" t="s">
        <v>258</v>
      </c>
      <c r="D60" s="494">
        <v>90</v>
      </c>
      <c r="E60" s="671">
        <v>14893</v>
      </c>
      <c r="F60" s="162">
        <v>0.2</v>
      </c>
    </row>
  </sheetData>
  <mergeCells count="10">
    <mergeCell ref="C49:D49"/>
    <mergeCell ref="B50:B60"/>
    <mergeCell ref="B38:B48"/>
    <mergeCell ref="C1:D1"/>
    <mergeCell ref="C13:D13"/>
    <mergeCell ref="C25:D25"/>
    <mergeCell ref="C37:D37"/>
    <mergeCell ref="B2:B12"/>
    <mergeCell ref="B14:B24"/>
    <mergeCell ref="B26:B36"/>
  </mergeCells>
  <conditionalFormatting sqref="D2:D12">
    <cfRule type="cellIs" dxfId="44" priority="47" operator="equal">
      <formula>"сквозной"</formula>
    </cfRule>
    <cfRule type="cellIs" dxfId="43" priority="48" operator="equal">
      <formula>"Комплектация"</formula>
    </cfRule>
    <cfRule type="cellIs" dxfId="42" priority="49" operator="equal">
      <formula>"ХА"</formula>
    </cfRule>
    <cfRule type="cellIs" dxfId="41" priority="50" operator="equal">
      <formula>"ФМА"</formula>
    </cfRule>
  </conditionalFormatting>
  <conditionalFormatting sqref="D2:D12">
    <cfRule type="cellIs" dxfId="40" priority="46" operator="equal">
      <formula>"ММ"</formula>
    </cfRule>
  </conditionalFormatting>
  <conditionalFormatting sqref="D14:D19 D21:D24">
    <cfRule type="cellIs" dxfId="39" priority="42" operator="equal">
      <formula>"сквозной"</formula>
    </cfRule>
    <cfRule type="cellIs" dxfId="38" priority="43" operator="equal">
      <formula>"Комплектация"</formula>
    </cfRule>
    <cfRule type="cellIs" dxfId="37" priority="44" operator="equal">
      <formula>"ХА"</formula>
    </cfRule>
    <cfRule type="cellIs" dxfId="36" priority="45" operator="equal">
      <formula>"ФМА"</formula>
    </cfRule>
  </conditionalFormatting>
  <conditionalFormatting sqref="D14:D19 D21:D24">
    <cfRule type="cellIs" dxfId="35" priority="41" operator="equal">
      <formula>"ММ"</formula>
    </cfRule>
  </conditionalFormatting>
  <conditionalFormatting sqref="D26:D31 D33:D36">
    <cfRule type="cellIs" dxfId="34" priority="37" operator="equal">
      <formula>"сквозной"</formula>
    </cfRule>
    <cfRule type="cellIs" dxfId="33" priority="38" operator="equal">
      <formula>"Комплектация"</formula>
    </cfRule>
    <cfRule type="cellIs" dxfId="32" priority="39" operator="equal">
      <formula>"ХА"</formula>
    </cfRule>
    <cfRule type="cellIs" dxfId="31" priority="40" operator="equal">
      <formula>"ФМА"</formula>
    </cfRule>
  </conditionalFormatting>
  <conditionalFormatting sqref="D26:D31 D33:D36">
    <cfRule type="cellIs" dxfId="30" priority="36" operator="equal">
      <formula>"ММ"</formula>
    </cfRule>
  </conditionalFormatting>
  <conditionalFormatting sqref="D38:D43 D45:D48">
    <cfRule type="cellIs" dxfId="29" priority="32" operator="equal">
      <formula>"сквозной"</formula>
    </cfRule>
    <cfRule type="cellIs" dxfId="28" priority="33" operator="equal">
      <formula>"Комплектация"</formula>
    </cfRule>
    <cfRule type="cellIs" dxfId="27" priority="34" operator="equal">
      <formula>"ХА"</formula>
    </cfRule>
    <cfRule type="cellIs" dxfId="26" priority="35" operator="equal">
      <formula>"ФМА"</formula>
    </cfRule>
  </conditionalFormatting>
  <conditionalFormatting sqref="D38:D43 D45:D48">
    <cfRule type="cellIs" dxfId="25" priority="31" operator="equal">
      <formula>"ММ"</formula>
    </cfRule>
  </conditionalFormatting>
  <conditionalFormatting sqref="D50:D55 D57:D60">
    <cfRule type="cellIs" dxfId="24" priority="22" operator="equal">
      <formula>"сквозной"</formula>
    </cfRule>
    <cfRule type="cellIs" dxfId="23" priority="23" operator="equal">
      <formula>"Комплектация"</formula>
    </cfRule>
    <cfRule type="cellIs" dxfId="22" priority="24" operator="equal">
      <formula>"ХА"</formula>
    </cfRule>
    <cfRule type="cellIs" dxfId="21" priority="25" operator="equal">
      <formula>"ФМА"</formula>
    </cfRule>
  </conditionalFormatting>
  <conditionalFormatting sqref="D50:D55 D57:D60">
    <cfRule type="cellIs" dxfId="20" priority="21" operator="equal">
      <formula>"ММ"</formula>
    </cfRule>
  </conditionalFormatting>
  <conditionalFormatting sqref="D20">
    <cfRule type="cellIs" dxfId="19" priority="17" operator="equal">
      <formula>"сквозной"</formula>
    </cfRule>
    <cfRule type="cellIs" dxfId="18" priority="18" operator="equal">
      <formula>"Комплектация"</formula>
    </cfRule>
    <cfRule type="cellIs" dxfId="17" priority="19" operator="equal">
      <formula>"ХА"</formula>
    </cfRule>
    <cfRule type="cellIs" dxfId="16" priority="20" operator="equal">
      <formula>"ФМА"</formula>
    </cfRule>
  </conditionalFormatting>
  <conditionalFormatting sqref="D20">
    <cfRule type="cellIs" dxfId="15" priority="16" operator="equal">
      <formula>"ММ"</formula>
    </cfRule>
  </conditionalFormatting>
  <conditionalFormatting sqref="D32">
    <cfRule type="cellIs" dxfId="14" priority="12" operator="equal">
      <formula>"сквозной"</formula>
    </cfRule>
    <cfRule type="cellIs" dxfId="13" priority="13" operator="equal">
      <formula>"Комплектация"</formula>
    </cfRule>
    <cfRule type="cellIs" dxfId="12" priority="14" operator="equal">
      <formula>"ХА"</formula>
    </cfRule>
    <cfRule type="cellIs" dxfId="11" priority="15" operator="equal">
      <formula>"ФМА"</formula>
    </cfRule>
  </conditionalFormatting>
  <conditionalFormatting sqref="D32">
    <cfRule type="cellIs" dxfId="10" priority="11" operator="equal">
      <formula>"ММ"</formula>
    </cfRule>
  </conditionalFormatting>
  <conditionalFormatting sqref="D44">
    <cfRule type="cellIs" dxfId="9" priority="7" operator="equal">
      <formula>"сквозной"</formula>
    </cfRule>
    <cfRule type="cellIs" dxfId="8" priority="8" operator="equal">
      <formula>"Комплектация"</formula>
    </cfRule>
    <cfRule type="cellIs" dxfId="7" priority="9" operator="equal">
      <formula>"ХА"</formula>
    </cfRule>
    <cfRule type="cellIs" dxfId="6" priority="10" operator="equal">
      <formula>"ФМА"</formula>
    </cfRule>
  </conditionalFormatting>
  <conditionalFormatting sqref="D44">
    <cfRule type="cellIs" dxfId="5" priority="6" operator="equal">
      <formula>"ММ"</formula>
    </cfRule>
  </conditionalFormatting>
  <conditionalFormatting sqref="D56">
    <cfRule type="cellIs" dxfId="4" priority="2" operator="equal">
      <formula>"сквозной"</formula>
    </cfRule>
    <cfRule type="cellIs" dxfId="3" priority="3" operator="equal">
      <formula>"Комплектация"</formula>
    </cfRule>
    <cfRule type="cellIs" dxfId="2" priority="4" operator="equal">
      <formula>"ХА"</formula>
    </cfRule>
    <cfRule type="cellIs" dxfId="1" priority="5" operator="equal">
      <formula>"ФМА"</formula>
    </cfRule>
  </conditionalFormatting>
  <conditionalFormatting sqref="D56">
    <cfRule type="cellIs" dxfId="0" priority="1" operator="equal">
      <formula>"ММ"</formula>
    </cfRule>
  </conditionalFormatting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F340F"/>
  </sheetPr>
  <dimension ref="A1:O49"/>
  <sheetViews>
    <sheetView view="pageBreakPreview" zoomScale="70" zoomScaleSheetLayoutView="70" workbookViewId="0">
      <selection activeCell="N6" sqref="N6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46" hidden="1" customWidth="1"/>
    <col min="6" max="6" width="16.5703125" style="225" customWidth="1"/>
    <col min="7" max="7" width="10" style="110" customWidth="1"/>
    <col min="8" max="9" width="18.140625" style="63" customWidth="1"/>
    <col min="10" max="16384" width="9.140625" style="11"/>
  </cols>
  <sheetData>
    <row r="1" spans="1:15" ht="16.5" thickBot="1">
      <c r="A1" s="260" t="str">
        <f>Bambino!A1</f>
        <v>с 10.01 по 14.01.2025 г. включительно</v>
      </c>
      <c r="B1" s="46"/>
      <c r="C1" s="46"/>
      <c r="D1" s="46"/>
      <c r="G1" s="69"/>
      <c r="H1" s="62"/>
      <c r="I1" s="760" t="s">
        <v>28</v>
      </c>
      <c r="J1" s="769"/>
      <c r="K1" s="769"/>
      <c r="L1" s="769"/>
    </row>
    <row r="2" spans="1:15" ht="54" customHeight="1" thickBot="1">
      <c r="A2" s="772" t="s">
        <v>418</v>
      </c>
      <c r="B2" s="773"/>
      <c r="C2" s="773"/>
      <c r="D2" s="773"/>
      <c r="E2" s="773"/>
      <c r="F2" s="773"/>
      <c r="G2" s="773"/>
      <c r="H2" s="773"/>
      <c r="I2" s="773"/>
    </row>
    <row r="3" spans="1:15" ht="48" thickBot="1">
      <c r="A3" s="197" t="s">
        <v>355</v>
      </c>
      <c r="B3" s="638" t="s">
        <v>29</v>
      </c>
      <c r="C3" s="767" t="s">
        <v>30</v>
      </c>
      <c r="D3" s="768"/>
      <c r="E3" s="275" t="s">
        <v>32</v>
      </c>
      <c r="F3" s="428" t="s">
        <v>32</v>
      </c>
      <c r="G3" s="264" t="s">
        <v>33</v>
      </c>
      <c r="H3" s="266" t="s">
        <v>34</v>
      </c>
      <c r="I3" s="958" t="s">
        <v>31</v>
      </c>
    </row>
    <row r="4" spans="1:15" ht="21.6" customHeight="1">
      <c r="A4" s="777" t="s">
        <v>360</v>
      </c>
      <c r="B4" s="774" t="s">
        <v>286</v>
      </c>
      <c r="C4" s="775" t="s">
        <v>381</v>
      </c>
      <c r="D4" s="311">
        <v>80</v>
      </c>
      <c r="E4" s="702">
        <v>5099</v>
      </c>
      <c r="F4" s="226">
        <f>ROUND(E4*(1+'Wildberries (РРЦ)'!$D$2),0)</f>
        <v>5099</v>
      </c>
      <c r="G4" s="223">
        <v>0.2</v>
      </c>
      <c r="H4" s="99">
        <f>F4*(1-G4)</f>
        <v>4079.2000000000003</v>
      </c>
      <c r="I4" s="66">
        <v>3456.0540000000001</v>
      </c>
      <c r="O4" s="89"/>
    </row>
    <row r="5" spans="1:15" ht="21.6" customHeight="1">
      <c r="A5" s="778"/>
      <c r="B5" s="774"/>
      <c r="C5" s="776"/>
      <c r="D5" s="313">
        <v>90</v>
      </c>
      <c r="E5" s="703">
        <v>5665</v>
      </c>
      <c r="F5" s="134">
        <f>ROUND(E5*(1+'Wildberries (РРЦ)'!$D$2),0)</f>
        <v>5665</v>
      </c>
      <c r="G5" s="223">
        <v>0.2</v>
      </c>
      <c r="H5" s="101">
        <f t="shared" ref="H5:H9" si="0">F5*(1-G5)</f>
        <v>4532</v>
      </c>
      <c r="I5" s="59">
        <v>3845.7179999999998</v>
      </c>
      <c r="O5" s="89"/>
    </row>
    <row r="6" spans="1:15" ht="21.6" customHeight="1">
      <c r="A6" s="778"/>
      <c r="B6" s="774"/>
      <c r="C6" s="776"/>
      <c r="D6" s="313">
        <v>120</v>
      </c>
      <c r="E6" s="703">
        <v>8379</v>
      </c>
      <c r="F6" s="134">
        <f>ROUND(E6*(1+'Wildberries (РРЦ)'!$D$2),0)</f>
        <v>8379</v>
      </c>
      <c r="G6" s="223">
        <v>0.2</v>
      </c>
      <c r="H6" s="101">
        <f t="shared" ref="H6" si="1">F6*(1-G6)</f>
        <v>6703.2000000000007</v>
      </c>
      <c r="I6" s="59">
        <v>5682.2310000000007</v>
      </c>
      <c r="O6" s="89"/>
    </row>
    <row r="7" spans="1:15" ht="21.6" customHeight="1">
      <c r="A7" s="778"/>
      <c r="B7" s="774"/>
      <c r="C7" s="776"/>
      <c r="D7" s="489">
        <v>140</v>
      </c>
      <c r="E7" s="703">
        <v>9110</v>
      </c>
      <c r="F7" s="134">
        <f>ROUND(E7*(1+'Wildberries (РРЦ)'!$D$2),0)</f>
        <v>9110</v>
      </c>
      <c r="G7" s="223">
        <v>0.2</v>
      </c>
      <c r="H7" s="101">
        <f t="shared" si="0"/>
        <v>7288</v>
      </c>
      <c r="I7" s="59">
        <v>6182.0415000000003</v>
      </c>
      <c r="O7" s="89"/>
    </row>
    <row r="8" spans="1:15" ht="21.6" customHeight="1">
      <c r="A8" s="778"/>
      <c r="B8" s="774"/>
      <c r="C8" s="776"/>
      <c r="D8" s="490">
        <v>160</v>
      </c>
      <c r="E8" s="704">
        <v>10323</v>
      </c>
      <c r="F8" s="227">
        <f>ROUND(E8*(1+'Wildberries (РРЦ)'!$D$2),0)</f>
        <v>10323</v>
      </c>
      <c r="G8" s="224">
        <v>0.2</v>
      </c>
      <c r="H8" s="177">
        <f t="shared" si="0"/>
        <v>8258.4</v>
      </c>
      <c r="I8" s="60">
        <v>6992.3655000000008</v>
      </c>
      <c r="O8" s="89"/>
    </row>
    <row r="9" spans="1:15" ht="21.6" customHeight="1" thickBot="1">
      <c r="A9" s="779"/>
      <c r="B9" s="774"/>
      <c r="C9" s="776"/>
      <c r="D9" s="489">
        <v>180</v>
      </c>
      <c r="E9" s="703">
        <v>11508</v>
      </c>
      <c r="F9" s="134">
        <f>ROUND(E9*(1+'Wildberries (РРЦ)'!$D$2),0)</f>
        <v>11508</v>
      </c>
      <c r="G9" s="223">
        <v>0.2</v>
      </c>
      <c r="H9" s="101">
        <f t="shared" si="0"/>
        <v>9206.4</v>
      </c>
      <c r="I9" s="59">
        <v>7803.7965000000004</v>
      </c>
      <c r="O9" s="89"/>
    </row>
    <row r="10" spans="1:15" ht="48" thickBot="1">
      <c r="A10" s="197" t="s">
        <v>361</v>
      </c>
      <c r="B10" s="638" t="s">
        <v>29</v>
      </c>
      <c r="C10" s="767" t="s">
        <v>30</v>
      </c>
      <c r="D10" s="768"/>
      <c r="E10" s="275" t="s">
        <v>32</v>
      </c>
      <c r="F10" s="428" t="s">
        <v>32</v>
      </c>
      <c r="G10" s="264" t="s">
        <v>33</v>
      </c>
      <c r="H10" s="266" t="s">
        <v>34</v>
      </c>
      <c r="I10" s="958" t="s">
        <v>31</v>
      </c>
    </row>
    <row r="11" spans="1:15" ht="21" customHeight="1">
      <c r="A11" s="777" t="s">
        <v>362</v>
      </c>
      <c r="B11" s="774" t="s">
        <v>290</v>
      </c>
      <c r="C11" s="775" t="s">
        <v>381</v>
      </c>
      <c r="D11" s="311">
        <v>80</v>
      </c>
      <c r="E11" s="702">
        <v>11576</v>
      </c>
      <c r="F11" s="226">
        <f>ROUND(E11*(1+'Wildberries (РРЦ)'!$D$2),0)</f>
        <v>11576</v>
      </c>
      <c r="G11" s="223">
        <v>0.2</v>
      </c>
      <c r="H11" s="99">
        <f>F11*(1-G11)</f>
        <v>9260.8000000000011</v>
      </c>
      <c r="I11" s="66">
        <v>7419.6675000000014</v>
      </c>
      <c r="O11" s="89"/>
    </row>
    <row r="12" spans="1:15" ht="21" customHeight="1">
      <c r="A12" s="778"/>
      <c r="B12" s="774"/>
      <c r="C12" s="776"/>
      <c r="D12" s="313">
        <v>90</v>
      </c>
      <c r="E12" s="703">
        <v>12886</v>
      </c>
      <c r="F12" s="134">
        <f>ROUND(E12*(1+'Wildberries (РРЦ)'!$D$2),0)</f>
        <v>12886</v>
      </c>
      <c r="G12" s="223">
        <v>0.2</v>
      </c>
      <c r="H12" s="101">
        <f t="shared" ref="H12:H16" si="2">F12*(1-G12)</f>
        <v>10308.800000000001</v>
      </c>
      <c r="I12" s="59">
        <v>8259.3270000000011</v>
      </c>
      <c r="O12" s="89"/>
    </row>
    <row r="13" spans="1:15" ht="21" customHeight="1">
      <c r="A13" s="778"/>
      <c r="B13" s="774"/>
      <c r="C13" s="776"/>
      <c r="D13" s="313">
        <v>120</v>
      </c>
      <c r="E13" s="703">
        <v>17820</v>
      </c>
      <c r="F13" s="134">
        <f>ROUND(E13*(1+'Wildberries (РРЦ)'!$D$2),0)</f>
        <v>17820</v>
      </c>
      <c r="G13" s="223">
        <v>0.2</v>
      </c>
      <c r="H13" s="101">
        <f t="shared" ref="H13" si="3">F13*(1-G13)</f>
        <v>14256</v>
      </c>
      <c r="I13" s="59">
        <v>11418.1515</v>
      </c>
      <c r="O13" s="89"/>
    </row>
    <row r="14" spans="1:15" ht="21" customHeight="1">
      <c r="A14" s="778"/>
      <c r="B14" s="774"/>
      <c r="C14" s="776"/>
      <c r="D14" s="489">
        <v>140</v>
      </c>
      <c r="E14" s="703">
        <v>19460</v>
      </c>
      <c r="F14" s="134">
        <f>ROUND(E14*(1+'Wildberries (РРЦ)'!$D$2),0)</f>
        <v>19460</v>
      </c>
      <c r="G14" s="223">
        <v>0.2</v>
      </c>
      <c r="H14" s="101">
        <f t="shared" si="2"/>
        <v>15568</v>
      </c>
      <c r="I14" s="59">
        <v>12463.159500000002</v>
      </c>
      <c r="O14" s="89"/>
    </row>
    <row r="15" spans="1:15" ht="21" customHeight="1">
      <c r="A15" s="778"/>
      <c r="B15" s="774"/>
      <c r="C15" s="776"/>
      <c r="D15" s="490">
        <v>160</v>
      </c>
      <c r="E15" s="703">
        <v>22036</v>
      </c>
      <c r="F15" s="227">
        <f>ROUND(E15*(1+'Wildberries (РРЦ)'!$D$2),0)</f>
        <v>22036</v>
      </c>
      <c r="G15" s="224">
        <v>0.2</v>
      </c>
      <c r="H15" s="177">
        <f t="shared" si="2"/>
        <v>17628.8</v>
      </c>
      <c r="I15" s="60">
        <v>14143.585500000001</v>
      </c>
      <c r="O15" s="89"/>
    </row>
    <row r="16" spans="1:15" ht="21" customHeight="1" thickBot="1">
      <c r="A16" s="779"/>
      <c r="B16" s="780"/>
      <c r="C16" s="776"/>
      <c r="D16" s="492">
        <v>180</v>
      </c>
      <c r="E16" s="706">
        <v>24696</v>
      </c>
      <c r="F16" s="228">
        <f>ROUND(E16*(1+'Wildberries (РРЦ)'!$D$2),0)</f>
        <v>24696</v>
      </c>
      <c r="G16" s="223">
        <v>0.2</v>
      </c>
      <c r="H16" s="102">
        <f t="shared" si="2"/>
        <v>19756.800000000003</v>
      </c>
      <c r="I16" s="61">
        <v>15823.458000000001</v>
      </c>
      <c r="O16" s="89"/>
    </row>
    <row r="17" spans="1:15" ht="43.15" customHeight="1" thickBot="1">
      <c r="A17" s="197" t="s">
        <v>352</v>
      </c>
      <c r="B17" s="638" t="s">
        <v>29</v>
      </c>
      <c r="C17" s="767" t="s">
        <v>30</v>
      </c>
      <c r="D17" s="768"/>
      <c r="E17" s="275" t="s">
        <v>32</v>
      </c>
      <c r="F17" s="428" t="s">
        <v>32</v>
      </c>
      <c r="G17" s="264" t="s">
        <v>33</v>
      </c>
      <c r="H17" s="266" t="s">
        <v>34</v>
      </c>
      <c r="I17" s="958" t="s">
        <v>31</v>
      </c>
    </row>
    <row r="18" spans="1:15" ht="23.45" customHeight="1">
      <c r="A18" s="777" t="s">
        <v>363</v>
      </c>
      <c r="B18" s="782" t="s">
        <v>289</v>
      </c>
      <c r="C18" s="775" t="s">
        <v>381</v>
      </c>
      <c r="D18" s="311">
        <v>80</v>
      </c>
      <c r="E18" s="702">
        <v>13230</v>
      </c>
      <c r="F18" s="226">
        <f>ROUND(E18*(1+'Wildberries (РРЦ)'!$D$2),0)</f>
        <v>13230</v>
      </c>
      <c r="G18" s="223">
        <v>0.2</v>
      </c>
      <c r="H18" s="99">
        <f>F18*(1-G18)</f>
        <v>10584</v>
      </c>
      <c r="I18" s="66">
        <v>8477.9595000000008</v>
      </c>
      <c r="O18" s="89"/>
    </row>
    <row r="19" spans="1:15" ht="23.45" customHeight="1">
      <c r="A19" s="778"/>
      <c r="B19" s="782"/>
      <c r="C19" s="776"/>
      <c r="D19" s="313">
        <v>90</v>
      </c>
      <c r="E19" s="703">
        <v>14485</v>
      </c>
      <c r="F19" s="134">
        <f>ROUND(E19*(1+'Wildberries (РРЦ)'!$D$2),0)</f>
        <v>14485</v>
      </c>
      <c r="G19" s="223">
        <v>0.2</v>
      </c>
      <c r="H19" s="101">
        <f t="shared" ref="H19:H23" si="4">F19*(1-G19)</f>
        <v>11588</v>
      </c>
      <c r="I19" s="59">
        <v>9279.9810000000016</v>
      </c>
      <c r="O19" s="89"/>
    </row>
    <row r="20" spans="1:15" ht="23.45" customHeight="1">
      <c r="A20" s="778"/>
      <c r="B20" s="782"/>
      <c r="C20" s="776"/>
      <c r="D20" s="313">
        <v>120</v>
      </c>
      <c r="E20" s="703">
        <v>19170</v>
      </c>
      <c r="F20" s="134">
        <f>ROUND(E20*(1+'Wildberries (РРЦ)'!$D$2),0)</f>
        <v>19170</v>
      </c>
      <c r="G20" s="223">
        <v>0.2</v>
      </c>
      <c r="H20" s="101">
        <f t="shared" ref="H20" si="5">F20*(1-G20)</f>
        <v>15336</v>
      </c>
      <c r="I20" s="59">
        <v>12283.272000000001</v>
      </c>
      <c r="O20" s="89"/>
    </row>
    <row r="21" spans="1:15" ht="23.45" customHeight="1">
      <c r="A21" s="778"/>
      <c r="B21" s="782"/>
      <c r="C21" s="776"/>
      <c r="D21" s="489">
        <v>140</v>
      </c>
      <c r="E21" s="703">
        <v>20907</v>
      </c>
      <c r="F21" s="134">
        <f>ROUND(E21*(1+'Wildberries (РРЦ)'!$D$2),0)</f>
        <v>20907</v>
      </c>
      <c r="G21" s="223">
        <v>0.2</v>
      </c>
      <c r="H21" s="101">
        <f t="shared" si="4"/>
        <v>16725.600000000002</v>
      </c>
      <c r="I21" s="59">
        <v>13393.039500000001</v>
      </c>
      <c r="O21" s="89"/>
    </row>
    <row r="22" spans="1:15" ht="23.45" customHeight="1">
      <c r="A22" s="778"/>
      <c r="B22" s="782"/>
      <c r="C22" s="776"/>
      <c r="D22" s="490">
        <v>160</v>
      </c>
      <c r="E22" s="703">
        <v>23290</v>
      </c>
      <c r="F22" s="227">
        <f>ROUND(E22*(1+'Wildberries (РРЦ)'!$D$2),0)</f>
        <v>23290</v>
      </c>
      <c r="G22" s="224">
        <v>0.2</v>
      </c>
      <c r="H22" s="177">
        <f t="shared" si="4"/>
        <v>18632</v>
      </c>
      <c r="I22" s="60">
        <v>14937.858</v>
      </c>
      <c r="O22" s="89"/>
    </row>
    <row r="23" spans="1:15" ht="23.45" customHeight="1" thickBot="1">
      <c r="A23" s="779"/>
      <c r="B23" s="782"/>
      <c r="C23" s="776"/>
      <c r="D23" s="489">
        <v>180</v>
      </c>
      <c r="E23" s="704">
        <v>25716</v>
      </c>
      <c r="F23" s="134">
        <f>ROUND(E23*(1+'Wildberries (РРЦ)'!$D$2),0)</f>
        <v>25716</v>
      </c>
      <c r="G23" s="223">
        <v>0.2</v>
      </c>
      <c r="H23" s="101">
        <f t="shared" si="4"/>
        <v>20572.800000000003</v>
      </c>
      <c r="I23" s="59">
        <v>16478.248500000002</v>
      </c>
      <c r="O23" s="89"/>
    </row>
    <row r="24" spans="1:15" ht="46.15" customHeight="1" thickBot="1">
      <c r="A24" s="197" t="s">
        <v>353</v>
      </c>
      <c r="B24" s="638" t="s">
        <v>29</v>
      </c>
      <c r="C24" s="767" t="s">
        <v>30</v>
      </c>
      <c r="D24" s="768"/>
      <c r="E24" s="275" t="s">
        <v>32</v>
      </c>
      <c r="F24" s="428" t="s">
        <v>32</v>
      </c>
      <c r="G24" s="264" t="s">
        <v>33</v>
      </c>
      <c r="H24" s="266" t="s">
        <v>34</v>
      </c>
      <c r="I24" s="958" t="s">
        <v>31</v>
      </c>
    </row>
    <row r="25" spans="1:15" ht="25.9" customHeight="1">
      <c r="A25" s="777" t="s">
        <v>364</v>
      </c>
      <c r="B25" s="782" t="s">
        <v>287</v>
      </c>
      <c r="C25" s="775" t="s">
        <v>381</v>
      </c>
      <c r="D25" s="311">
        <v>80</v>
      </c>
      <c r="E25" s="702">
        <v>14911</v>
      </c>
      <c r="F25" s="226">
        <f>ROUND(E25*(1+'Wildberries (РРЦ)'!$D$2),0)</f>
        <v>14911</v>
      </c>
      <c r="G25" s="223">
        <v>0.2</v>
      </c>
      <c r="H25" s="99">
        <f>F25*(1-G25)</f>
        <v>11928.800000000001</v>
      </c>
      <c r="I25" s="66">
        <v>9496.9530000000013</v>
      </c>
      <c r="O25" s="89"/>
    </row>
    <row r="26" spans="1:15" ht="25.9" customHeight="1">
      <c r="A26" s="778"/>
      <c r="B26" s="782"/>
      <c r="C26" s="776"/>
      <c r="D26" s="313">
        <v>90</v>
      </c>
      <c r="E26" s="703">
        <v>16386</v>
      </c>
      <c r="F26" s="134">
        <f>ROUND(E26*(1+'Wildberries (РРЦ)'!$D$2),0)</f>
        <v>16386</v>
      </c>
      <c r="G26" s="223">
        <v>0.2</v>
      </c>
      <c r="H26" s="101">
        <f t="shared" ref="H26:H30" si="6">F26*(1-G26)</f>
        <v>13108.800000000001</v>
      </c>
      <c r="I26" s="59">
        <v>10439.01</v>
      </c>
      <c r="O26" s="89"/>
    </row>
    <row r="27" spans="1:15" ht="25.9" customHeight="1">
      <c r="A27" s="778"/>
      <c r="B27" s="782"/>
      <c r="C27" s="776"/>
      <c r="D27" s="313">
        <v>120</v>
      </c>
      <c r="E27" s="703">
        <v>21885</v>
      </c>
      <c r="F27" s="134">
        <f>ROUND(E27*(1+'Wildberries (РРЦ)'!$D$2),0)</f>
        <v>21885</v>
      </c>
      <c r="G27" s="223">
        <v>0.2</v>
      </c>
      <c r="H27" s="101">
        <f t="shared" ref="H27" si="7">F27*(1-G27)</f>
        <v>17508</v>
      </c>
      <c r="I27" s="59">
        <v>13944.879000000001</v>
      </c>
      <c r="O27" s="89"/>
    </row>
    <row r="28" spans="1:15" ht="25.9" customHeight="1">
      <c r="A28" s="778"/>
      <c r="B28" s="782"/>
      <c r="C28" s="776"/>
      <c r="D28" s="489">
        <v>140</v>
      </c>
      <c r="E28" s="703">
        <v>24062</v>
      </c>
      <c r="F28" s="134">
        <f>ROUND(E28*(1+'Wildberries (РРЦ)'!$D$2),0)</f>
        <v>24062</v>
      </c>
      <c r="G28" s="223">
        <v>0.2</v>
      </c>
      <c r="H28" s="101">
        <f t="shared" si="6"/>
        <v>19249.600000000002</v>
      </c>
      <c r="I28" s="59">
        <v>15329.182500000001</v>
      </c>
      <c r="O28" s="89"/>
    </row>
    <row r="29" spans="1:15" ht="25.9" customHeight="1">
      <c r="A29" s="778"/>
      <c r="B29" s="782"/>
      <c r="C29" s="776"/>
      <c r="D29" s="490">
        <v>160</v>
      </c>
      <c r="E29" s="703">
        <v>26874</v>
      </c>
      <c r="F29" s="227">
        <f>ROUND(E29*(1+'Wildberries (РРЦ)'!$D$2),0)</f>
        <v>26874</v>
      </c>
      <c r="G29" s="224">
        <v>0.2</v>
      </c>
      <c r="H29" s="177">
        <f t="shared" si="6"/>
        <v>21499.200000000001</v>
      </c>
      <c r="I29" s="60">
        <v>17162.928</v>
      </c>
      <c r="O29" s="89"/>
    </row>
    <row r="30" spans="1:15" ht="25.9" customHeight="1" thickBot="1">
      <c r="A30" s="779"/>
      <c r="B30" s="782"/>
      <c r="C30" s="776"/>
      <c r="D30" s="489">
        <v>180</v>
      </c>
      <c r="E30" s="704">
        <v>29810</v>
      </c>
      <c r="F30" s="134">
        <f>ROUND(E30*(1+'Wildberries (РРЦ)'!$D$2),0)</f>
        <v>29810</v>
      </c>
      <c r="G30" s="223">
        <v>0.2</v>
      </c>
      <c r="H30" s="101">
        <f t="shared" si="6"/>
        <v>23848</v>
      </c>
      <c r="I30" s="59">
        <v>18991.692000000003</v>
      </c>
      <c r="O30" s="89"/>
    </row>
    <row r="31" spans="1:15" ht="42.6" customHeight="1" thickBot="1">
      <c r="A31" s="197" t="s">
        <v>354</v>
      </c>
      <c r="B31" s="638" t="s">
        <v>29</v>
      </c>
      <c r="C31" s="767" t="s">
        <v>30</v>
      </c>
      <c r="D31" s="768"/>
      <c r="E31" s="275" t="s">
        <v>32</v>
      </c>
      <c r="F31" s="428" t="s">
        <v>32</v>
      </c>
      <c r="G31" s="264" t="s">
        <v>33</v>
      </c>
      <c r="H31" s="266" t="s">
        <v>34</v>
      </c>
      <c r="I31" s="958" t="s">
        <v>31</v>
      </c>
    </row>
    <row r="32" spans="1:15" ht="22.15" customHeight="1">
      <c r="A32" s="777" t="s">
        <v>365</v>
      </c>
      <c r="B32" s="782" t="s">
        <v>288</v>
      </c>
      <c r="C32" s="775" t="s">
        <v>381</v>
      </c>
      <c r="D32" s="311">
        <v>80</v>
      </c>
      <c r="E32" s="702">
        <v>16083</v>
      </c>
      <c r="F32" s="226">
        <f>ROUND(E32*(1+'Wildberries (РРЦ)'!$D$2),0)</f>
        <v>16083</v>
      </c>
      <c r="G32" s="223">
        <v>0.2</v>
      </c>
      <c r="H32" s="99">
        <f>F32*(1-G32)</f>
        <v>12866.400000000001</v>
      </c>
      <c r="I32" s="66">
        <v>10300.635</v>
      </c>
      <c r="O32" s="89"/>
    </row>
    <row r="33" spans="1:15" ht="22.15" customHeight="1">
      <c r="A33" s="778"/>
      <c r="B33" s="782"/>
      <c r="C33" s="776"/>
      <c r="D33" s="313">
        <v>90</v>
      </c>
      <c r="E33" s="703">
        <v>17351</v>
      </c>
      <c r="F33" s="134">
        <f>ROUND(E33*(1+'Wildberries (РРЦ)'!$D$2),0)</f>
        <v>17351</v>
      </c>
      <c r="G33" s="223">
        <v>0.2</v>
      </c>
      <c r="H33" s="101">
        <f t="shared" ref="H33:H37" si="8">F33*(1-G33)</f>
        <v>13880.800000000001</v>
      </c>
      <c r="I33" s="59">
        <v>11119.261500000001</v>
      </c>
      <c r="O33" s="89"/>
    </row>
    <row r="34" spans="1:15" ht="22.15" customHeight="1">
      <c r="A34" s="778"/>
      <c r="B34" s="782"/>
      <c r="C34" s="776"/>
      <c r="D34" s="313">
        <v>120</v>
      </c>
      <c r="E34" s="703">
        <v>22754</v>
      </c>
      <c r="F34" s="134">
        <f>ROUND(E34*(1+'Wildberries (РРЦ)'!$D$2),0)</f>
        <v>22754</v>
      </c>
      <c r="G34" s="223">
        <v>0.2</v>
      </c>
      <c r="H34" s="101">
        <f t="shared" ref="H34" si="9">F34*(1-G34)</f>
        <v>18203.2</v>
      </c>
      <c r="I34" s="59">
        <v>14574.762000000001</v>
      </c>
      <c r="O34" s="89"/>
    </row>
    <row r="35" spans="1:15" ht="22.15" customHeight="1">
      <c r="A35" s="778"/>
      <c r="B35" s="782"/>
      <c r="C35" s="776"/>
      <c r="D35" s="489">
        <v>140</v>
      </c>
      <c r="E35" s="703">
        <v>25634</v>
      </c>
      <c r="F35" s="134">
        <f>ROUND(E35*(1+'Wildberries (РРЦ)'!$D$2),0)</f>
        <v>25634</v>
      </c>
      <c r="G35" s="223">
        <v>0.2</v>
      </c>
      <c r="H35" s="101">
        <f t="shared" si="8"/>
        <v>20507.2</v>
      </c>
      <c r="I35" s="59">
        <v>16419.024000000001</v>
      </c>
      <c r="O35" s="89"/>
    </row>
    <row r="36" spans="1:15" ht="22.15" customHeight="1">
      <c r="A36" s="778"/>
      <c r="B36" s="782"/>
      <c r="C36" s="776"/>
      <c r="D36" s="490">
        <v>160</v>
      </c>
      <c r="E36" s="703">
        <v>28803</v>
      </c>
      <c r="F36" s="227">
        <f>ROUND(E36*(1+'Wildberries (РРЦ)'!$D$2),0)</f>
        <v>28803</v>
      </c>
      <c r="G36" s="224">
        <v>0.2</v>
      </c>
      <c r="H36" s="177">
        <f t="shared" si="8"/>
        <v>23042.400000000001</v>
      </c>
      <c r="I36" s="60">
        <v>18433.763999999999</v>
      </c>
      <c r="O36" s="89"/>
    </row>
    <row r="37" spans="1:15" ht="22.15" customHeight="1" thickBot="1">
      <c r="A37" s="779"/>
      <c r="B37" s="782"/>
      <c r="C37" s="776"/>
      <c r="D37" s="489">
        <v>180</v>
      </c>
      <c r="E37" s="704">
        <v>31918</v>
      </c>
      <c r="F37" s="134">
        <f>ROUND(E37*(1+'Wildberries (РРЦ)'!$D$2),0)</f>
        <v>31918</v>
      </c>
      <c r="G37" s="223">
        <v>0.2</v>
      </c>
      <c r="H37" s="101">
        <f t="shared" si="8"/>
        <v>25534.400000000001</v>
      </c>
      <c r="I37" s="59">
        <v>20444.629500000003</v>
      </c>
      <c r="O37" s="89"/>
    </row>
    <row r="38" spans="1:15" ht="48" thickBot="1">
      <c r="A38" s="197" t="s">
        <v>366</v>
      </c>
      <c r="B38" s="638" t="s">
        <v>29</v>
      </c>
      <c r="C38" s="767" t="s">
        <v>30</v>
      </c>
      <c r="D38" s="768"/>
      <c r="E38" s="275" t="s">
        <v>32</v>
      </c>
      <c r="F38" s="428" t="s">
        <v>32</v>
      </c>
      <c r="G38" s="264" t="s">
        <v>33</v>
      </c>
      <c r="H38" s="266" t="s">
        <v>34</v>
      </c>
      <c r="I38" s="958" t="s">
        <v>31</v>
      </c>
    </row>
    <row r="39" spans="1:15" ht="22.15" customHeight="1">
      <c r="A39" s="777" t="s">
        <v>367</v>
      </c>
      <c r="B39" s="781" t="s">
        <v>288</v>
      </c>
      <c r="C39" s="784" t="s">
        <v>381</v>
      </c>
      <c r="D39" s="495">
        <v>80</v>
      </c>
      <c r="E39" s="705">
        <v>15945</v>
      </c>
      <c r="F39" s="633">
        <f>ROUND(E39*(1+'Wildberries (РРЦ)'!$D$2),0)</f>
        <v>15945</v>
      </c>
      <c r="G39" s="634">
        <v>0.2</v>
      </c>
      <c r="H39" s="183">
        <f>F39*(1-G39)</f>
        <v>12756</v>
      </c>
      <c r="I39" s="108">
        <v>10218.163500000001</v>
      </c>
      <c r="O39" s="89"/>
    </row>
    <row r="40" spans="1:15" ht="22.15" customHeight="1">
      <c r="A40" s="778"/>
      <c r="B40" s="782"/>
      <c r="C40" s="776"/>
      <c r="D40" s="313">
        <v>90</v>
      </c>
      <c r="E40" s="703">
        <v>17255</v>
      </c>
      <c r="F40" s="134">
        <f>ROUND(E40*(1+'Wildberries (РРЦ)'!$D$2),0)</f>
        <v>17255</v>
      </c>
      <c r="G40" s="223">
        <v>0.2</v>
      </c>
      <c r="H40" s="101">
        <f t="shared" ref="H40:H44" si="10">F40*(1-G40)</f>
        <v>13804</v>
      </c>
      <c r="I40" s="59">
        <v>11052.841499999999</v>
      </c>
      <c r="O40" s="89"/>
    </row>
    <row r="41" spans="1:15" ht="22.15" customHeight="1">
      <c r="A41" s="778"/>
      <c r="B41" s="782"/>
      <c r="C41" s="776"/>
      <c r="D41" s="313">
        <v>120</v>
      </c>
      <c r="E41" s="703">
        <v>22794</v>
      </c>
      <c r="F41" s="134">
        <f>ROUND(E41*(1+'Wildberries (РРЦ)'!$D$2),0)</f>
        <v>22794</v>
      </c>
      <c r="G41" s="223">
        <v>0.2</v>
      </c>
      <c r="H41" s="101">
        <f t="shared" ref="H41" si="11">F41*(1-G41)</f>
        <v>18235.2</v>
      </c>
      <c r="I41" s="59">
        <v>14599.116</v>
      </c>
      <c r="O41" s="89"/>
    </row>
    <row r="42" spans="1:15" ht="22.15" customHeight="1">
      <c r="A42" s="778"/>
      <c r="B42" s="782"/>
      <c r="C42" s="776"/>
      <c r="D42" s="489">
        <v>140</v>
      </c>
      <c r="E42" s="703">
        <v>25620</v>
      </c>
      <c r="F42" s="134">
        <f>ROUND(E42*(1+'Wildberries (РРЦ)'!$D$2),0)</f>
        <v>25620</v>
      </c>
      <c r="G42" s="223">
        <v>0.2</v>
      </c>
      <c r="H42" s="101">
        <f t="shared" si="10"/>
        <v>20496</v>
      </c>
      <c r="I42" s="59">
        <v>16410.168000000001</v>
      </c>
      <c r="O42" s="89"/>
    </row>
    <row r="43" spans="1:15" ht="22.15" customHeight="1">
      <c r="A43" s="778"/>
      <c r="B43" s="782"/>
      <c r="C43" s="776"/>
      <c r="D43" s="490">
        <v>160</v>
      </c>
      <c r="E43" s="703">
        <v>28803</v>
      </c>
      <c r="F43" s="227">
        <f>ROUND(E43*(1+'Wildberries (РРЦ)'!$D$2),0)</f>
        <v>28803</v>
      </c>
      <c r="G43" s="224">
        <v>0.2</v>
      </c>
      <c r="H43" s="177">
        <f t="shared" si="10"/>
        <v>23042.400000000001</v>
      </c>
      <c r="I43" s="60">
        <v>18433.763999999999</v>
      </c>
      <c r="O43" s="89"/>
    </row>
    <row r="44" spans="1:15" ht="22.15" customHeight="1" thickBot="1">
      <c r="A44" s="779"/>
      <c r="B44" s="783"/>
      <c r="C44" s="785"/>
      <c r="D44" s="492">
        <v>180</v>
      </c>
      <c r="E44" s="706">
        <v>31932</v>
      </c>
      <c r="F44" s="228">
        <f>ROUND(E44*(1+'Wildberries (РРЦ)'!$D$2),0)</f>
        <v>31932</v>
      </c>
      <c r="G44" s="626">
        <v>0.2</v>
      </c>
      <c r="H44" s="102">
        <f t="shared" si="10"/>
        <v>25545.600000000002</v>
      </c>
      <c r="I44" s="61">
        <v>20456.806500000002</v>
      </c>
      <c r="O44" s="89"/>
    </row>
    <row r="45" spans="1:15">
      <c r="A45" s="46"/>
      <c r="B45" s="46"/>
      <c r="C45" s="46"/>
      <c r="D45" s="46"/>
      <c r="G45" s="69"/>
      <c r="H45" s="62"/>
      <c r="I45" s="62"/>
    </row>
    <row r="46" spans="1:15">
      <c r="A46" s="542" t="str">
        <f>Контакты!$B$10</f>
        <v>почта для приёма заказов</v>
      </c>
      <c r="B46" s="91" t="str">
        <f>Контакты!$C$10</f>
        <v>хххх@ххх.ru</v>
      </c>
      <c r="C46" s="50"/>
      <c r="D46" s="50"/>
      <c r="E46" s="145"/>
      <c r="F46" s="229"/>
      <c r="G46" s="94"/>
      <c r="H46" s="67"/>
      <c r="I46" s="67"/>
    </row>
    <row r="47" spans="1:15">
      <c r="A47" s="542" t="str">
        <f>Контакты!$B$12</f>
        <v>номер телефона службы сервиса</v>
      </c>
      <c r="B47" s="91">
        <f>Контакты!$C$12</f>
        <v>8800</v>
      </c>
      <c r="C47" s="50"/>
      <c r="D47" s="50"/>
      <c r="E47" s="145"/>
      <c r="F47" s="229"/>
      <c r="G47" s="94"/>
      <c r="H47" s="67"/>
      <c r="I47" s="67"/>
    </row>
    <row r="48" spans="1:15">
      <c r="A48" s="50"/>
      <c r="B48" s="50"/>
      <c r="C48" s="50"/>
      <c r="D48" s="50"/>
      <c r="E48" s="145"/>
      <c r="F48" s="229"/>
      <c r="G48" s="94"/>
      <c r="H48" s="67"/>
      <c r="I48" s="67"/>
    </row>
    <row r="49" spans="1:9">
      <c r="A49" s="49"/>
      <c r="B49" s="49"/>
      <c r="C49" s="49"/>
      <c r="D49" s="49"/>
      <c r="E49" s="145"/>
      <c r="F49" s="229"/>
      <c r="G49" s="109"/>
      <c r="H49" s="70"/>
      <c r="I49" s="70"/>
    </row>
  </sheetData>
  <mergeCells count="26">
    <mergeCell ref="A25:A30"/>
    <mergeCell ref="A32:A37"/>
    <mergeCell ref="A39:A44"/>
    <mergeCell ref="A18:A23"/>
    <mergeCell ref="A11:A16"/>
    <mergeCell ref="C10:D10"/>
    <mergeCell ref="B11:B16"/>
    <mergeCell ref="C11:C16"/>
    <mergeCell ref="C38:D38"/>
    <mergeCell ref="B39:B44"/>
    <mergeCell ref="C39:C44"/>
    <mergeCell ref="C17:D17"/>
    <mergeCell ref="B18:B23"/>
    <mergeCell ref="C18:C23"/>
    <mergeCell ref="C24:D24"/>
    <mergeCell ref="B25:B30"/>
    <mergeCell ref="C25:C30"/>
    <mergeCell ref="C31:D31"/>
    <mergeCell ref="B32:B37"/>
    <mergeCell ref="C32:C37"/>
    <mergeCell ref="J1:L1"/>
    <mergeCell ref="A2:I2"/>
    <mergeCell ref="C3:D3"/>
    <mergeCell ref="B4:B9"/>
    <mergeCell ref="C4:C9"/>
    <mergeCell ref="A4:A9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39" fitToHeight="2" orientation="landscape" r:id="rId1"/>
  <rowBreaks count="1" manualBreakCount="1">
    <brk id="48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1"/>
  </sheetPr>
  <dimension ref="A1:L45"/>
  <sheetViews>
    <sheetView view="pageBreakPreview" topLeftCell="A31" zoomScale="90" zoomScaleSheetLayoutView="90" workbookViewId="0">
      <selection activeCell="E33" sqref="E33:E38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59" customWidth="1"/>
    <col min="6" max="6" width="10" style="156" customWidth="1"/>
    <col min="7" max="16384" width="9.140625" style="2"/>
  </cols>
  <sheetData>
    <row r="1" spans="1:12" ht="21.6" customHeight="1" thickBot="1">
      <c r="D1" s="65">
        <f>IF(AND('Категория(опт)'!$B$1="A+"),52%,IF(AND('Категория(опт)'!$B$1="A"),47%,IF(AND('Категория(опт)'!$B$1="B"),43%,IF(AND('Категория(опт)'!$B$1="C"),38.5%,""))))</f>
        <v>0.38500000000000001</v>
      </c>
    </row>
    <row r="2" spans="1:12" ht="16.5" thickBot="1">
      <c r="A2" s="78"/>
      <c r="B2" s="46"/>
      <c r="C2" s="46"/>
      <c r="D2" s="46"/>
      <c r="G2" s="786"/>
      <c r="H2" s="786"/>
      <c r="I2" s="786"/>
    </row>
    <row r="3" spans="1:12" ht="36.75" customHeight="1" thickBot="1">
      <c r="A3" s="787" t="s">
        <v>191</v>
      </c>
      <c r="B3" s="788"/>
      <c r="C3" s="788"/>
      <c r="D3" s="788"/>
      <c r="E3" s="788"/>
      <c r="F3" s="788"/>
    </row>
    <row r="4" spans="1:12" ht="35.25" customHeight="1" thickBot="1">
      <c r="A4" s="197" t="s">
        <v>192</v>
      </c>
      <c r="B4" s="543" t="s">
        <v>29</v>
      </c>
      <c r="C4" s="767" t="s">
        <v>30</v>
      </c>
      <c r="D4" s="768"/>
      <c r="E4" s="77" t="s">
        <v>90</v>
      </c>
      <c r="F4" s="157" t="s">
        <v>91</v>
      </c>
    </row>
    <row r="5" spans="1:12" ht="15" customHeight="1">
      <c r="A5" s="493"/>
      <c r="B5" s="782"/>
      <c r="C5" s="775" t="s">
        <v>77</v>
      </c>
      <c r="D5" s="311">
        <v>80</v>
      </c>
      <c r="E5" s="709">
        <v>6244</v>
      </c>
      <c r="F5" s="158">
        <v>0.2</v>
      </c>
      <c r="L5" s="9"/>
    </row>
    <row r="6" spans="1:12" ht="15.75" customHeight="1">
      <c r="A6" s="540" t="s">
        <v>184</v>
      </c>
      <c r="B6" s="782"/>
      <c r="C6" s="776"/>
      <c r="D6" s="313">
        <v>90</v>
      </c>
      <c r="E6" s="707">
        <v>6948</v>
      </c>
      <c r="F6" s="158">
        <v>0.2</v>
      </c>
      <c r="L6" s="9"/>
    </row>
    <row r="7" spans="1:12" ht="15.75" customHeight="1">
      <c r="A7" s="642"/>
      <c r="B7" s="782"/>
      <c r="C7" s="776"/>
      <c r="D7" s="313">
        <v>120</v>
      </c>
      <c r="E7" s="707">
        <v>10266</v>
      </c>
      <c r="F7" s="158">
        <v>0.2</v>
      </c>
      <c r="L7" s="9"/>
    </row>
    <row r="8" spans="1:12" ht="15.75" customHeight="1">
      <c r="A8" s="540" t="s">
        <v>88</v>
      </c>
      <c r="B8" s="782"/>
      <c r="C8" s="776"/>
      <c r="D8" s="489">
        <v>140</v>
      </c>
      <c r="E8" s="707">
        <v>11169</v>
      </c>
      <c r="F8" s="158">
        <v>0.2</v>
      </c>
      <c r="L8" s="9"/>
    </row>
    <row r="9" spans="1:12">
      <c r="A9" s="540" t="s">
        <v>185</v>
      </c>
      <c r="B9" s="782"/>
      <c r="C9" s="776"/>
      <c r="D9" s="490">
        <v>160</v>
      </c>
      <c r="E9" s="707">
        <v>12633</v>
      </c>
      <c r="F9" s="158">
        <v>0.2</v>
      </c>
      <c r="L9" s="9"/>
    </row>
    <row r="10" spans="1:12" ht="16.5" thickBot="1">
      <c r="A10" s="540" t="s">
        <v>89</v>
      </c>
      <c r="B10" s="782"/>
      <c r="C10" s="776"/>
      <c r="D10" s="489">
        <v>180</v>
      </c>
      <c r="E10" s="708">
        <v>14099</v>
      </c>
      <c r="F10" s="158">
        <v>0.2</v>
      </c>
      <c r="L10" s="9"/>
    </row>
    <row r="11" spans="1:12" ht="29.45" customHeight="1" thickBot="1">
      <c r="A11" s="197" t="s">
        <v>197</v>
      </c>
      <c r="B11" s="543" t="s">
        <v>29</v>
      </c>
      <c r="C11" s="767" t="s">
        <v>30</v>
      </c>
      <c r="D11" s="768"/>
      <c r="E11" s="77" t="s">
        <v>32</v>
      </c>
      <c r="F11" s="157" t="s">
        <v>33</v>
      </c>
    </row>
    <row r="12" spans="1:12" ht="15.6" customHeight="1">
      <c r="A12" s="493"/>
      <c r="B12" s="782"/>
      <c r="C12" s="775" t="s">
        <v>77</v>
      </c>
      <c r="D12" s="311">
        <v>80</v>
      </c>
      <c r="E12" s="707">
        <v>13405</v>
      </c>
      <c r="F12" s="158">
        <v>0.2</v>
      </c>
    </row>
    <row r="13" spans="1:12">
      <c r="A13" s="540" t="s">
        <v>184</v>
      </c>
      <c r="B13" s="782"/>
      <c r="C13" s="776"/>
      <c r="D13" s="313">
        <v>90</v>
      </c>
      <c r="E13" s="707">
        <v>14922</v>
      </c>
      <c r="F13" s="158">
        <v>0.2</v>
      </c>
    </row>
    <row r="14" spans="1:12">
      <c r="A14" s="642"/>
      <c r="B14" s="782"/>
      <c r="C14" s="776"/>
      <c r="D14" s="313">
        <v>120</v>
      </c>
      <c r="E14" s="707">
        <v>20629</v>
      </c>
      <c r="F14" s="158">
        <v>0.2</v>
      </c>
    </row>
    <row r="15" spans="1:12">
      <c r="A15" s="540" t="s">
        <v>88</v>
      </c>
      <c r="B15" s="782"/>
      <c r="C15" s="776"/>
      <c r="D15" s="489">
        <v>140</v>
      </c>
      <c r="E15" s="707">
        <v>22517</v>
      </c>
      <c r="F15" s="158">
        <v>0.2</v>
      </c>
    </row>
    <row r="16" spans="1:12">
      <c r="A16" s="540" t="s">
        <v>185</v>
      </c>
      <c r="B16" s="782"/>
      <c r="C16" s="776"/>
      <c r="D16" s="490">
        <v>160</v>
      </c>
      <c r="E16" s="707">
        <v>25553</v>
      </c>
      <c r="F16" s="158">
        <v>0.2</v>
      </c>
    </row>
    <row r="17" spans="1:12" ht="16.5" thickBot="1">
      <c r="A17" s="540" t="s">
        <v>89</v>
      </c>
      <c r="B17" s="782"/>
      <c r="C17" s="785"/>
      <c r="D17" s="492">
        <v>180</v>
      </c>
      <c r="E17" s="708">
        <v>28588</v>
      </c>
      <c r="F17" s="158">
        <v>0.2</v>
      </c>
    </row>
    <row r="18" spans="1:12" ht="29.45" customHeight="1" thickBot="1">
      <c r="A18" s="197" t="s">
        <v>196</v>
      </c>
      <c r="B18" s="543" t="s">
        <v>29</v>
      </c>
      <c r="C18" s="767" t="s">
        <v>30</v>
      </c>
      <c r="D18" s="768"/>
      <c r="E18" s="77" t="s">
        <v>32</v>
      </c>
      <c r="F18" s="157" t="s">
        <v>33</v>
      </c>
    </row>
    <row r="19" spans="1:12" ht="15.6" customHeight="1">
      <c r="A19" s="493"/>
      <c r="B19" s="782"/>
      <c r="C19" s="775" t="s">
        <v>77</v>
      </c>
      <c r="D19" s="311">
        <v>80</v>
      </c>
      <c r="E19" s="707">
        <v>15317</v>
      </c>
      <c r="F19" s="158">
        <v>0.2</v>
      </c>
    </row>
    <row r="20" spans="1:12">
      <c r="A20" s="540" t="s">
        <v>184</v>
      </c>
      <c r="B20" s="782"/>
      <c r="C20" s="776"/>
      <c r="D20" s="313">
        <v>90</v>
      </c>
      <c r="E20" s="707">
        <v>16766</v>
      </c>
      <c r="F20" s="158">
        <v>0.2</v>
      </c>
    </row>
    <row r="21" spans="1:12">
      <c r="A21" s="642"/>
      <c r="B21" s="782"/>
      <c r="C21" s="776"/>
      <c r="D21" s="313">
        <v>120</v>
      </c>
      <c r="E21" s="707">
        <v>22192</v>
      </c>
      <c r="F21" s="158">
        <v>0.2</v>
      </c>
    </row>
    <row r="22" spans="1:12">
      <c r="A22" s="540" t="s">
        <v>88</v>
      </c>
      <c r="B22" s="782"/>
      <c r="C22" s="776"/>
      <c r="D22" s="489">
        <v>140</v>
      </c>
      <c r="E22" s="707">
        <v>24197</v>
      </c>
      <c r="F22" s="158">
        <v>0.2</v>
      </c>
    </row>
    <row r="23" spans="1:12">
      <c r="A23" s="540" t="s">
        <v>185</v>
      </c>
      <c r="B23" s="782"/>
      <c r="C23" s="776"/>
      <c r="D23" s="490">
        <v>160</v>
      </c>
      <c r="E23" s="707">
        <v>26988</v>
      </c>
      <c r="F23" s="158">
        <v>0.2</v>
      </c>
    </row>
    <row r="24" spans="1:12" ht="16.5" thickBot="1">
      <c r="A24" s="540" t="s">
        <v>89</v>
      </c>
      <c r="B24" s="782"/>
      <c r="C24" s="776"/>
      <c r="D24" s="489">
        <v>180</v>
      </c>
      <c r="E24" s="708">
        <v>29771</v>
      </c>
      <c r="F24" s="158">
        <v>0.2</v>
      </c>
    </row>
    <row r="25" spans="1:12" ht="29.45" customHeight="1" thickBot="1">
      <c r="A25" s="197" t="s">
        <v>193</v>
      </c>
      <c r="B25" s="543" t="s">
        <v>29</v>
      </c>
      <c r="C25" s="767" t="s">
        <v>30</v>
      </c>
      <c r="D25" s="768"/>
      <c r="E25" s="77" t="s">
        <v>32</v>
      </c>
      <c r="F25" s="157" t="s">
        <v>33</v>
      </c>
      <c r="L25" s="9"/>
    </row>
    <row r="26" spans="1:12" ht="15" customHeight="1">
      <c r="A26" s="493"/>
      <c r="B26" s="782"/>
      <c r="C26" s="775" t="s">
        <v>77</v>
      </c>
      <c r="D26" s="311">
        <v>80</v>
      </c>
      <c r="E26" s="707">
        <v>17158</v>
      </c>
      <c r="F26" s="158">
        <v>0.2</v>
      </c>
      <c r="L26" s="9"/>
    </row>
    <row r="27" spans="1:12">
      <c r="A27" s="540" t="s">
        <v>184</v>
      </c>
      <c r="B27" s="782"/>
      <c r="C27" s="776"/>
      <c r="D27" s="313">
        <v>90</v>
      </c>
      <c r="E27" s="707">
        <v>18860</v>
      </c>
      <c r="F27" s="158">
        <v>0.2</v>
      </c>
      <c r="L27" s="9"/>
    </row>
    <row r="28" spans="1:12">
      <c r="A28" s="642"/>
      <c r="B28" s="782"/>
      <c r="C28" s="776"/>
      <c r="D28" s="313">
        <v>120</v>
      </c>
      <c r="E28" s="707">
        <v>25194</v>
      </c>
      <c r="F28" s="158">
        <v>0.2</v>
      </c>
      <c r="L28" s="9"/>
    </row>
    <row r="29" spans="1:12">
      <c r="A29" s="540" t="s">
        <v>88</v>
      </c>
      <c r="B29" s="782"/>
      <c r="C29" s="776"/>
      <c r="D29" s="489">
        <v>140</v>
      </c>
      <c r="E29" s="707">
        <v>27695</v>
      </c>
      <c r="F29" s="158">
        <v>0.2</v>
      </c>
      <c r="L29" s="9"/>
    </row>
    <row r="30" spans="1:12">
      <c r="A30" s="540" t="s">
        <v>185</v>
      </c>
      <c r="B30" s="782"/>
      <c r="C30" s="776"/>
      <c r="D30" s="490">
        <v>160</v>
      </c>
      <c r="E30" s="707">
        <v>31008</v>
      </c>
      <c r="F30" s="158">
        <v>0.2</v>
      </c>
      <c r="L30" s="9"/>
    </row>
    <row r="31" spans="1:12" ht="16.5" thickBot="1">
      <c r="A31" s="540" t="s">
        <v>89</v>
      </c>
      <c r="B31" s="782"/>
      <c r="C31" s="776"/>
      <c r="D31" s="489">
        <v>180</v>
      </c>
      <c r="E31" s="708">
        <v>34312</v>
      </c>
      <c r="F31" s="158">
        <v>0.2</v>
      </c>
      <c r="L31" s="9"/>
    </row>
    <row r="32" spans="1:12" ht="29.45" customHeight="1" thickBot="1">
      <c r="A32" s="197" t="s">
        <v>194</v>
      </c>
      <c r="B32" s="543" t="s">
        <v>29</v>
      </c>
      <c r="C32" s="767" t="s">
        <v>30</v>
      </c>
      <c r="D32" s="768"/>
      <c r="E32" s="77" t="s">
        <v>32</v>
      </c>
      <c r="F32" s="157" t="s">
        <v>33</v>
      </c>
      <c r="L32" s="9"/>
    </row>
    <row r="33" spans="1:12" ht="15" customHeight="1">
      <c r="A33" s="493"/>
      <c r="B33" s="782"/>
      <c r="C33" s="775" t="s">
        <v>77</v>
      </c>
      <c r="D33" s="311">
        <v>80</v>
      </c>
      <c r="E33" s="707">
        <v>18610</v>
      </c>
      <c r="F33" s="158">
        <v>0.2</v>
      </c>
      <c r="L33" s="9"/>
    </row>
    <row r="34" spans="1:12">
      <c r="A34" s="540" t="s">
        <v>184</v>
      </c>
      <c r="B34" s="782"/>
      <c r="C34" s="776"/>
      <c r="D34" s="313">
        <v>90</v>
      </c>
      <c r="E34" s="707">
        <v>20089</v>
      </c>
      <c r="F34" s="158">
        <v>0.2</v>
      </c>
      <c r="L34" s="9"/>
    </row>
    <row r="35" spans="1:12">
      <c r="A35" s="642"/>
      <c r="B35" s="782"/>
      <c r="C35" s="776"/>
      <c r="D35" s="313">
        <v>120</v>
      </c>
      <c r="E35" s="707">
        <v>26332</v>
      </c>
      <c r="F35" s="158">
        <v>0.2</v>
      </c>
      <c r="L35" s="9"/>
    </row>
    <row r="36" spans="1:12">
      <c r="A36" s="540" t="s">
        <v>88</v>
      </c>
      <c r="B36" s="782"/>
      <c r="C36" s="776"/>
      <c r="D36" s="489">
        <v>140</v>
      </c>
      <c r="E36" s="707">
        <v>29664</v>
      </c>
      <c r="F36" s="158">
        <v>0.2</v>
      </c>
      <c r="L36" s="9"/>
    </row>
    <row r="37" spans="1:12">
      <c r="A37" s="540" t="s">
        <v>185</v>
      </c>
      <c r="B37" s="782"/>
      <c r="C37" s="776"/>
      <c r="D37" s="490">
        <v>160</v>
      </c>
      <c r="E37" s="707">
        <v>33304</v>
      </c>
      <c r="F37" s="158">
        <v>0.2</v>
      </c>
      <c r="L37" s="9"/>
    </row>
    <row r="38" spans="1:12" ht="16.5" thickBot="1">
      <c r="A38" s="540" t="s">
        <v>89</v>
      </c>
      <c r="B38" s="782"/>
      <c r="C38" s="776"/>
      <c r="D38" s="489">
        <v>180</v>
      </c>
      <c r="E38" s="708">
        <v>36937</v>
      </c>
      <c r="F38" s="158">
        <v>0.2</v>
      </c>
      <c r="L38" s="9"/>
    </row>
    <row r="39" spans="1:12" ht="29.45" customHeight="1" thickBot="1">
      <c r="A39" s="197" t="s">
        <v>195</v>
      </c>
      <c r="B39" s="543" t="s">
        <v>29</v>
      </c>
      <c r="C39" s="767" t="s">
        <v>30</v>
      </c>
      <c r="D39" s="768"/>
      <c r="E39" s="77" t="s">
        <v>32</v>
      </c>
      <c r="F39" s="157" t="s">
        <v>33</v>
      </c>
      <c r="L39" s="9"/>
    </row>
    <row r="40" spans="1:12" ht="18" customHeight="1">
      <c r="A40" s="493"/>
      <c r="B40" s="782"/>
      <c r="C40" s="775" t="s">
        <v>77</v>
      </c>
      <c r="D40" s="311">
        <v>80</v>
      </c>
      <c r="E40" s="707">
        <v>18461</v>
      </c>
      <c r="F40" s="158">
        <v>0.2</v>
      </c>
      <c r="L40" s="9"/>
    </row>
    <row r="41" spans="1:12" ht="18" customHeight="1">
      <c r="A41" s="540" t="s">
        <v>184</v>
      </c>
      <c r="B41" s="782"/>
      <c r="C41" s="776"/>
      <c r="D41" s="313">
        <v>90</v>
      </c>
      <c r="E41" s="707">
        <v>19969</v>
      </c>
      <c r="F41" s="158">
        <v>0.2</v>
      </c>
      <c r="L41" s="9"/>
    </row>
    <row r="42" spans="1:12" ht="18" customHeight="1">
      <c r="A42" s="642"/>
      <c r="B42" s="782"/>
      <c r="C42" s="776"/>
      <c r="D42" s="313">
        <v>120</v>
      </c>
      <c r="E42" s="707">
        <v>26376</v>
      </c>
      <c r="F42" s="158">
        <v>0.2</v>
      </c>
      <c r="L42" s="9"/>
    </row>
    <row r="43" spans="1:12" ht="18" customHeight="1">
      <c r="A43" s="540" t="s">
        <v>88</v>
      </c>
      <c r="B43" s="782"/>
      <c r="C43" s="776"/>
      <c r="D43" s="489">
        <v>140</v>
      </c>
      <c r="E43" s="707">
        <v>29648</v>
      </c>
      <c r="F43" s="158">
        <v>0.2</v>
      </c>
      <c r="L43" s="9"/>
    </row>
    <row r="44" spans="1:12" ht="18" customHeight="1">
      <c r="A44" s="540" t="s">
        <v>185</v>
      </c>
      <c r="B44" s="782"/>
      <c r="C44" s="776"/>
      <c r="D44" s="490">
        <v>160</v>
      </c>
      <c r="E44" s="707">
        <v>33304</v>
      </c>
      <c r="F44" s="158">
        <v>0.2</v>
      </c>
      <c r="L44" s="9"/>
    </row>
    <row r="45" spans="1:12" ht="18" customHeight="1">
      <c r="A45" s="540" t="s">
        <v>89</v>
      </c>
      <c r="B45" s="782"/>
      <c r="C45" s="776"/>
      <c r="D45" s="489">
        <v>180</v>
      </c>
      <c r="E45" s="708">
        <v>36959</v>
      </c>
      <c r="F45" s="158">
        <v>0.2</v>
      </c>
      <c r="L45" s="9"/>
    </row>
  </sheetData>
  <mergeCells count="20">
    <mergeCell ref="B40:B45"/>
    <mergeCell ref="C40:C45"/>
    <mergeCell ref="B19:B24"/>
    <mergeCell ref="B12:B17"/>
    <mergeCell ref="C18:D18"/>
    <mergeCell ref="C19:C24"/>
    <mergeCell ref="C11:D11"/>
    <mergeCell ref="C12:C17"/>
    <mergeCell ref="C39:D39"/>
    <mergeCell ref="G2:I2"/>
    <mergeCell ref="A3:F3"/>
    <mergeCell ref="C4:D4"/>
    <mergeCell ref="B5:B10"/>
    <mergeCell ref="C5:C10"/>
    <mergeCell ref="C25:D25"/>
    <mergeCell ref="B26:B31"/>
    <mergeCell ref="C26:C31"/>
    <mergeCell ref="C32:D32"/>
    <mergeCell ref="B33:B38"/>
    <mergeCell ref="C33:C38"/>
  </mergeCell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rowBreaks count="1" manualBreakCount="1">
    <brk id="22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CFF33"/>
  </sheetPr>
  <dimension ref="A1:Q63"/>
  <sheetViews>
    <sheetView view="pageBreakPreview" zoomScale="70" zoomScaleSheetLayoutView="70" workbookViewId="0">
      <selection activeCell="M55" sqref="M55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51" hidden="1" customWidth="1"/>
    <col min="6" max="6" width="16.5703125" style="216" customWidth="1"/>
    <col min="7" max="7" width="10" style="110" customWidth="1"/>
    <col min="8" max="8" width="18.140625" style="63" customWidth="1"/>
    <col min="9" max="9" width="18.140625" style="151" hidden="1" customWidth="1"/>
    <col min="10" max="10" width="18.140625" style="567" hidden="1" customWidth="1"/>
    <col min="11" max="11" width="18.140625" style="567" customWidth="1"/>
    <col min="12" max="16384" width="9.140625" style="11"/>
  </cols>
  <sheetData>
    <row r="1" spans="1:17" ht="16.5" thickBot="1">
      <c r="A1" s="260" t="str">
        <f>Bambino!A1</f>
        <v>с 10.01 по 14.01.2025 г. включительно</v>
      </c>
      <c r="B1" s="46"/>
      <c r="C1" s="46"/>
      <c r="D1" s="46"/>
      <c r="G1" s="69"/>
      <c r="H1" s="62"/>
      <c r="K1" s="760" t="s">
        <v>28</v>
      </c>
      <c r="L1" s="769"/>
      <c r="M1" s="769"/>
      <c r="N1" s="769"/>
    </row>
    <row r="2" spans="1:17" ht="36.75" customHeight="1" thickBot="1">
      <c r="A2" s="770" t="s">
        <v>271</v>
      </c>
      <c r="B2" s="771"/>
      <c r="C2" s="771"/>
      <c r="D2" s="771"/>
      <c r="E2" s="771"/>
      <c r="F2" s="771"/>
      <c r="G2" s="771"/>
      <c r="H2" s="771"/>
      <c r="I2" s="771"/>
      <c r="J2" s="771"/>
      <c r="K2" s="771"/>
    </row>
    <row r="3" spans="1:17" ht="45" customHeight="1" thickBot="1">
      <c r="A3" s="197" t="s">
        <v>101</v>
      </c>
      <c r="B3" s="622" t="s">
        <v>29</v>
      </c>
      <c r="C3" s="767" t="s">
        <v>30</v>
      </c>
      <c r="D3" s="768"/>
      <c r="E3" s="275" t="s">
        <v>32</v>
      </c>
      <c r="F3" s="275" t="s">
        <v>32</v>
      </c>
      <c r="G3" s="264" t="s">
        <v>33</v>
      </c>
      <c r="H3" s="326" t="s">
        <v>34</v>
      </c>
      <c r="I3" s="497"/>
      <c r="J3" s="992"/>
      <c r="K3" s="958" t="s">
        <v>31</v>
      </c>
    </row>
    <row r="4" spans="1:17" ht="22.9" customHeight="1">
      <c r="A4" s="493"/>
      <c r="B4" s="774" t="s">
        <v>177</v>
      </c>
      <c r="C4" s="775" t="s">
        <v>37</v>
      </c>
      <c r="D4" s="311">
        <v>80</v>
      </c>
      <c r="E4" s="709">
        <v>18688</v>
      </c>
      <c r="F4" s="217">
        <f>ROUND(E4*(1+'Wildberries (РРЦ)'!$D$2),0)</f>
        <v>18688</v>
      </c>
      <c r="G4" s="309">
        <v>0.41744999999999999</v>
      </c>
      <c r="H4" s="358">
        <f>F4*(1-G4)</f>
        <v>10886.6944</v>
      </c>
      <c r="I4" s="712">
        <v>8895</v>
      </c>
      <c r="J4" s="993">
        <v>0.30080000000000001</v>
      </c>
      <c r="K4" s="998">
        <v>6996.8069999999998</v>
      </c>
      <c r="Q4" s="89"/>
    </row>
    <row r="5" spans="1:17" ht="22.9" customHeight="1">
      <c r="A5" s="618" t="s">
        <v>107</v>
      </c>
      <c r="B5" s="774"/>
      <c r="C5" s="776"/>
      <c r="D5" s="313">
        <v>90</v>
      </c>
      <c r="E5" s="707">
        <v>20299</v>
      </c>
      <c r="F5" s="218">
        <f>ROUND(E5*(1+'Wildberries (РРЦ)'!$D$2),0)</f>
        <v>20299</v>
      </c>
      <c r="G5" s="231">
        <v>0.41744999999999999</v>
      </c>
      <c r="H5" s="320">
        <f t="shared" ref="H5:H10" si="0">F5*(1-G5)</f>
        <v>11825.18245</v>
      </c>
      <c r="I5" s="713">
        <v>9659</v>
      </c>
      <c r="J5" s="994">
        <v>0.30080000000000001</v>
      </c>
      <c r="K5" s="999">
        <v>7597.769400000001</v>
      </c>
      <c r="Q5" s="89"/>
    </row>
    <row r="6" spans="1:17" ht="22.9" customHeight="1">
      <c r="A6" s="618" t="s">
        <v>176</v>
      </c>
      <c r="B6" s="774"/>
      <c r="C6" s="776"/>
      <c r="D6" s="313">
        <v>120</v>
      </c>
      <c r="E6" s="707">
        <v>25663</v>
      </c>
      <c r="F6" s="218">
        <f>ROUND(E6*(1+'Wildberries (РРЦ)'!$D$2),0)</f>
        <v>25663</v>
      </c>
      <c r="G6" s="231">
        <v>0.41744999999999999</v>
      </c>
      <c r="H6" s="320">
        <f t="shared" si="0"/>
        <v>14949.98065</v>
      </c>
      <c r="I6" s="713">
        <v>12225</v>
      </c>
      <c r="J6" s="994">
        <v>0.30080000000000001</v>
      </c>
      <c r="K6" s="999">
        <v>9616.1850000000013</v>
      </c>
      <c r="Q6" s="89"/>
    </row>
    <row r="7" spans="1:17" ht="22.9" customHeight="1">
      <c r="A7" s="618" t="s">
        <v>105</v>
      </c>
      <c r="B7" s="774"/>
      <c r="C7" s="776"/>
      <c r="D7" s="489">
        <v>140</v>
      </c>
      <c r="E7" s="707">
        <v>28667</v>
      </c>
      <c r="F7" s="218">
        <f>ROUND(E7*(1+'Wildberries (РРЦ)'!$D$2),0)</f>
        <v>28667</v>
      </c>
      <c r="G7" s="231">
        <v>0.41744999999999999</v>
      </c>
      <c r="H7" s="320">
        <f t="shared" si="0"/>
        <v>16699.960849999999</v>
      </c>
      <c r="I7" s="713">
        <v>13645</v>
      </c>
      <c r="J7" s="994">
        <v>0.30080000000000001</v>
      </c>
      <c r="K7" s="999">
        <v>10733.157000000001</v>
      </c>
      <c r="Q7" s="89"/>
    </row>
    <row r="8" spans="1:17" ht="22.9" customHeight="1">
      <c r="A8" s="618" t="s">
        <v>106</v>
      </c>
      <c r="B8" s="774"/>
      <c r="C8" s="776"/>
      <c r="D8" s="490">
        <v>160</v>
      </c>
      <c r="E8" s="708">
        <v>32154</v>
      </c>
      <c r="F8" s="219">
        <f>ROUND(E8*(1+'Wildberries (РРЦ)'!$D$2),0)</f>
        <v>32154</v>
      </c>
      <c r="G8" s="232">
        <v>0.41744999999999999</v>
      </c>
      <c r="H8" s="328">
        <f t="shared" si="0"/>
        <v>18731.312699999999</v>
      </c>
      <c r="I8" s="714">
        <v>15309</v>
      </c>
      <c r="J8" s="995">
        <v>0.30080000000000001</v>
      </c>
      <c r="K8" s="1000">
        <v>12042.059400000002</v>
      </c>
      <c r="Q8" s="89"/>
    </row>
    <row r="9" spans="1:17" ht="22.9" customHeight="1">
      <c r="A9" s="618" t="s">
        <v>98</v>
      </c>
      <c r="B9" s="774"/>
      <c r="C9" s="776"/>
      <c r="D9" s="489">
        <v>180</v>
      </c>
      <c r="E9" s="707">
        <v>35249</v>
      </c>
      <c r="F9" s="218">
        <f>ROUND(E9*(1+'Wildberries (РРЦ)'!$D$2),0)</f>
        <v>35249</v>
      </c>
      <c r="G9" s="231">
        <v>0.41744999999999999</v>
      </c>
      <c r="H9" s="320">
        <f t="shared" si="0"/>
        <v>20534.304950000002</v>
      </c>
      <c r="I9" s="713">
        <v>16776</v>
      </c>
      <c r="J9" s="994">
        <v>0.30080000000000001</v>
      </c>
      <c r="K9" s="999">
        <v>13196.001600000001</v>
      </c>
      <c r="Q9" s="89"/>
    </row>
    <row r="10" spans="1:17" ht="22.9" customHeight="1" thickBot="1">
      <c r="A10" s="619"/>
      <c r="B10" s="780"/>
      <c r="C10" s="785"/>
      <c r="D10" s="492">
        <v>200</v>
      </c>
      <c r="E10" s="710">
        <v>38949</v>
      </c>
      <c r="F10" s="220">
        <f>ROUND(E10*(1+'Wildberries (РРЦ)'!$D$2),0)</f>
        <v>38949</v>
      </c>
      <c r="G10" s="231">
        <v>0.41744999999999999</v>
      </c>
      <c r="H10" s="394">
        <f t="shared" si="0"/>
        <v>22689.739949999999</v>
      </c>
      <c r="I10" s="715">
        <v>18530</v>
      </c>
      <c r="J10" s="996">
        <v>0.30080000000000001</v>
      </c>
      <c r="K10" s="1001">
        <v>14575.698000000002</v>
      </c>
      <c r="Q10" s="89"/>
    </row>
    <row r="11" spans="1:17" ht="45" customHeight="1" thickBot="1">
      <c r="A11" s="197" t="s">
        <v>102</v>
      </c>
      <c r="B11" s="622" t="s">
        <v>29</v>
      </c>
      <c r="C11" s="767" t="s">
        <v>30</v>
      </c>
      <c r="D11" s="768"/>
      <c r="E11" s="275" t="s">
        <v>32</v>
      </c>
      <c r="F11" s="275" t="s">
        <v>32</v>
      </c>
      <c r="G11" s="264" t="s">
        <v>33</v>
      </c>
      <c r="H11" s="326" t="s">
        <v>34</v>
      </c>
      <c r="I11" s="497"/>
      <c r="J11" s="992"/>
      <c r="K11" s="958" t="s">
        <v>31</v>
      </c>
    </row>
    <row r="12" spans="1:17" ht="22.15" customHeight="1">
      <c r="A12" s="493"/>
      <c r="B12" s="774" t="s">
        <v>148</v>
      </c>
      <c r="C12" s="775" t="s">
        <v>37</v>
      </c>
      <c r="D12" s="311">
        <v>80</v>
      </c>
      <c r="E12" s="709">
        <v>24017</v>
      </c>
      <c r="F12" s="217">
        <f>ROUND(E12*(1+'Wildberries (РРЦ)'!$D$2),0)</f>
        <v>24017</v>
      </c>
      <c r="G12" s="309">
        <v>0.47760000000000002</v>
      </c>
      <c r="H12" s="358">
        <f>F12*(1-G12)</f>
        <v>12546.480799999999</v>
      </c>
      <c r="I12" s="712">
        <v>11293</v>
      </c>
      <c r="J12" s="993">
        <v>0.36570000000000003</v>
      </c>
      <c r="K12" s="998">
        <v>8058.543637499999</v>
      </c>
      <c r="Q12" s="89"/>
    </row>
    <row r="13" spans="1:17" ht="22.15" customHeight="1">
      <c r="A13" s="618" t="s">
        <v>107</v>
      </c>
      <c r="B13" s="774"/>
      <c r="C13" s="776"/>
      <c r="D13" s="313">
        <v>90</v>
      </c>
      <c r="E13" s="707">
        <v>26236</v>
      </c>
      <c r="F13" s="218">
        <f>ROUND(E13*(1+'Wildberries (РРЦ)'!$D$2),0)</f>
        <v>26236</v>
      </c>
      <c r="G13" s="231">
        <v>0.47760000000000002</v>
      </c>
      <c r="H13" s="320">
        <f t="shared" ref="H13:H18" si="1">F13*(1-G13)</f>
        <v>13705.686399999999</v>
      </c>
      <c r="I13" s="713">
        <v>12340</v>
      </c>
      <c r="J13" s="994">
        <v>0.36570000000000003</v>
      </c>
      <c r="K13" s="999">
        <v>8805.6697499999991</v>
      </c>
      <c r="Q13" s="89"/>
    </row>
    <row r="14" spans="1:17" ht="22.15" customHeight="1">
      <c r="A14" s="618" t="s">
        <v>41</v>
      </c>
      <c r="B14" s="774"/>
      <c r="C14" s="776"/>
      <c r="D14" s="313">
        <v>120</v>
      </c>
      <c r="E14" s="707">
        <v>31779</v>
      </c>
      <c r="F14" s="218">
        <f>ROUND(E14*(1+'Wildberries (РРЦ)'!$D$2),0)</f>
        <v>31779</v>
      </c>
      <c r="G14" s="231">
        <v>0.47760000000000002</v>
      </c>
      <c r="H14" s="320">
        <f t="shared" si="1"/>
        <v>16601.349599999998</v>
      </c>
      <c r="I14" s="713">
        <v>14949</v>
      </c>
      <c r="J14" s="994">
        <v>0.36570000000000003</v>
      </c>
      <c r="K14" s="999">
        <v>10667.4195375</v>
      </c>
      <c r="Q14" s="89"/>
    </row>
    <row r="15" spans="1:17" ht="22.15" customHeight="1">
      <c r="A15" s="618" t="s">
        <v>105</v>
      </c>
      <c r="B15" s="774"/>
      <c r="C15" s="776"/>
      <c r="D15" s="489">
        <v>140</v>
      </c>
      <c r="E15" s="707">
        <v>37554</v>
      </c>
      <c r="F15" s="218">
        <f>ROUND(E15*(1+'Wildberries (РРЦ)'!$D$2),0)</f>
        <v>37554</v>
      </c>
      <c r="G15" s="231">
        <v>0.47760000000000002</v>
      </c>
      <c r="H15" s="320">
        <f t="shared" si="1"/>
        <v>19618.209599999998</v>
      </c>
      <c r="I15" s="713">
        <v>17664</v>
      </c>
      <c r="J15" s="994">
        <v>0.36570000000000003</v>
      </c>
      <c r="K15" s="999">
        <v>12604.809600000001</v>
      </c>
      <c r="Q15" s="89"/>
    </row>
    <row r="16" spans="1:17" ht="22.15" customHeight="1">
      <c r="A16" s="618" t="s">
        <v>108</v>
      </c>
      <c r="B16" s="774"/>
      <c r="C16" s="776"/>
      <c r="D16" s="490">
        <v>160</v>
      </c>
      <c r="E16" s="708">
        <v>42187</v>
      </c>
      <c r="F16" s="219">
        <f>ROUND(E16*(1+'Wildberries (РРЦ)'!$D$2),0)</f>
        <v>42187</v>
      </c>
      <c r="G16" s="232">
        <v>0.47760000000000002</v>
      </c>
      <c r="H16" s="328">
        <f t="shared" si="1"/>
        <v>22038.488799999999</v>
      </c>
      <c r="I16" s="714">
        <v>19857</v>
      </c>
      <c r="J16" s="995">
        <v>0.36570000000000003</v>
      </c>
      <c r="K16" s="1000">
        <v>14169.7069875</v>
      </c>
      <c r="Q16" s="89"/>
    </row>
    <row r="17" spans="1:17" ht="22.15" customHeight="1">
      <c r="A17" s="618" t="s">
        <v>109</v>
      </c>
      <c r="B17" s="774"/>
      <c r="C17" s="776"/>
      <c r="D17" s="489">
        <v>180</v>
      </c>
      <c r="E17" s="707">
        <v>46408</v>
      </c>
      <c r="F17" s="218">
        <f>ROUND(E17*(1+'Wildberries (РРЦ)'!$D$2),0)</f>
        <v>46408</v>
      </c>
      <c r="G17" s="231">
        <v>0.47760000000000002</v>
      </c>
      <c r="H17" s="320">
        <f t="shared" si="1"/>
        <v>24243.539199999999</v>
      </c>
      <c r="I17" s="713">
        <v>21830</v>
      </c>
      <c r="J17" s="994">
        <v>0.36570000000000003</v>
      </c>
      <c r="K17" s="999">
        <v>15577.615125</v>
      </c>
      <c r="Q17" s="89"/>
    </row>
    <row r="18" spans="1:17" ht="22.15" customHeight="1" thickBot="1">
      <c r="A18" s="619"/>
      <c r="B18" s="780"/>
      <c r="C18" s="785"/>
      <c r="D18" s="492">
        <v>200</v>
      </c>
      <c r="E18" s="710">
        <v>51306</v>
      </c>
      <c r="F18" s="220">
        <f>ROUND(E18*(1+'Wildberries (РРЦ)'!$D$2),0)</f>
        <v>51306</v>
      </c>
      <c r="G18" s="231">
        <v>0.47760000000000002</v>
      </c>
      <c r="H18" s="394">
        <f t="shared" si="1"/>
        <v>26802.254399999998</v>
      </c>
      <c r="I18" s="715">
        <v>24134</v>
      </c>
      <c r="J18" s="996">
        <v>0.36570000000000003</v>
      </c>
      <c r="K18" s="1001">
        <v>17221.720724999999</v>
      </c>
      <c r="Q18" s="89"/>
    </row>
    <row r="19" spans="1:17" ht="52.9" customHeight="1" thickBot="1">
      <c r="A19" s="197" t="s">
        <v>406</v>
      </c>
      <c r="B19" s="664" t="s">
        <v>29</v>
      </c>
      <c r="C19" s="767" t="s">
        <v>30</v>
      </c>
      <c r="D19" s="768"/>
      <c r="E19" s="275" t="s">
        <v>32</v>
      </c>
      <c r="F19" s="275" t="s">
        <v>32</v>
      </c>
      <c r="G19" s="264" t="s">
        <v>33</v>
      </c>
      <c r="H19" s="326" t="s">
        <v>34</v>
      </c>
      <c r="I19" s="497"/>
      <c r="J19" s="992"/>
      <c r="K19" s="958" t="s">
        <v>31</v>
      </c>
    </row>
    <row r="20" spans="1:17" ht="22.15" customHeight="1">
      <c r="A20" s="493"/>
      <c r="B20" s="774" t="s">
        <v>399</v>
      </c>
      <c r="C20" s="775" t="s">
        <v>37</v>
      </c>
      <c r="D20" s="311">
        <v>80</v>
      </c>
      <c r="E20" s="709">
        <v>30333</v>
      </c>
      <c r="F20" s="217">
        <f>ROUND(E20*(1+'Wildberries (РРЦ)'!$D$2),0)</f>
        <v>30333</v>
      </c>
      <c r="G20" s="309">
        <v>0.5</v>
      </c>
      <c r="H20" s="358">
        <f>F20*(1-G20)</f>
        <v>15166.5</v>
      </c>
      <c r="I20" s="712">
        <v>10833</v>
      </c>
      <c r="J20" s="993">
        <v>0.2</v>
      </c>
      <c r="K20" s="998">
        <v>9749.6999999999989</v>
      </c>
      <c r="Q20" s="89"/>
    </row>
    <row r="21" spans="1:17" ht="22.15" customHeight="1">
      <c r="A21" s="662" t="s">
        <v>400</v>
      </c>
      <c r="B21" s="774"/>
      <c r="C21" s="776"/>
      <c r="D21" s="313">
        <v>90</v>
      </c>
      <c r="E21" s="707">
        <v>33077</v>
      </c>
      <c r="F21" s="218">
        <f>ROUND(E21*(1+'Wildberries (РРЦ)'!$D$2),0)</f>
        <v>33077</v>
      </c>
      <c r="G21" s="231">
        <v>0.5</v>
      </c>
      <c r="H21" s="320">
        <f t="shared" ref="H21:H26" si="2">F21*(1-G21)</f>
        <v>16538.5</v>
      </c>
      <c r="I21" s="713">
        <v>11814</v>
      </c>
      <c r="J21" s="994">
        <v>0.2</v>
      </c>
      <c r="K21" s="999">
        <v>10632.6</v>
      </c>
      <c r="Q21" s="89"/>
    </row>
    <row r="22" spans="1:17" ht="22.15" customHeight="1">
      <c r="A22" s="662" t="s">
        <v>41</v>
      </c>
      <c r="B22" s="774"/>
      <c r="C22" s="776"/>
      <c r="D22" s="313">
        <v>120</v>
      </c>
      <c r="E22" s="707">
        <v>43966</v>
      </c>
      <c r="F22" s="218">
        <f>ROUND(E22*(1+'Wildberries (РРЦ)'!$D$2),0)</f>
        <v>43966</v>
      </c>
      <c r="G22" s="231">
        <v>0.5</v>
      </c>
      <c r="H22" s="320">
        <f t="shared" si="2"/>
        <v>21983</v>
      </c>
      <c r="I22" s="713">
        <v>15702</v>
      </c>
      <c r="J22" s="994">
        <v>0.2</v>
      </c>
      <c r="K22" s="999">
        <v>14131.800000000001</v>
      </c>
      <c r="Q22" s="89"/>
    </row>
    <row r="23" spans="1:17" ht="22.15" customHeight="1">
      <c r="A23" s="662" t="s">
        <v>105</v>
      </c>
      <c r="B23" s="774"/>
      <c r="C23" s="776"/>
      <c r="D23" s="489">
        <v>140</v>
      </c>
      <c r="E23" s="707">
        <v>49293</v>
      </c>
      <c r="F23" s="218">
        <f>ROUND(E23*(1+'Wildberries (РРЦ)'!$D$2),0)</f>
        <v>49293</v>
      </c>
      <c r="G23" s="231">
        <v>0.5</v>
      </c>
      <c r="H23" s="320">
        <f t="shared" si="2"/>
        <v>24646.5</v>
      </c>
      <c r="I23" s="713">
        <v>17604</v>
      </c>
      <c r="J23" s="994">
        <v>0.2</v>
      </c>
      <c r="K23" s="999">
        <v>15843.6</v>
      </c>
      <c r="Q23" s="89"/>
    </row>
    <row r="24" spans="1:17" ht="22.15" customHeight="1">
      <c r="A24" s="662" t="s">
        <v>108</v>
      </c>
      <c r="B24" s="774"/>
      <c r="C24" s="776"/>
      <c r="D24" s="490">
        <v>160</v>
      </c>
      <c r="E24" s="708">
        <v>55103</v>
      </c>
      <c r="F24" s="219">
        <f>ROUND(E24*(1+'Wildberries (РРЦ)'!$D$2),0)</f>
        <v>55103</v>
      </c>
      <c r="G24" s="232">
        <v>0.5</v>
      </c>
      <c r="H24" s="328">
        <f t="shared" si="2"/>
        <v>27551.5</v>
      </c>
      <c r="I24" s="714">
        <v>19680</v>
      </c>
      <c r="J24" s="995">
        <v>0.2</v>
      </c>
      <c r="K24" s="1000">
        <v>17712</v>
      </c>
      <c r="Q24" s="89"/>
    </row>
    <row r="25" spans="1:17" ht="28.9" customHeight="1">
      <c r="A25" s="662" t="s">
        <v>401</v>
      </c>
      <c r="B25" s="774"/>
      <c r="C25" s="776"/>
      <c r="D25" s="489">
        <v>180</v>
      </c>
      <c r="E25" s="707">
        <v>62011</v>
      </c>
      <c r="F25" s="218">
        <f>ROUND(E25*(1+'Wildberries (РРЦ)'!$D$2),0)</f>
        <v>62011</v>
      </c>
      <c r="G25" s="231">
        <v>0.5</v>
      </c>
      <c r="H25" s="320">
        <f t="shared" si="2"/>
        <v>31005.5</v>
      </c>
      <c r="I25" s="713">
        <v>22147</v>
      </c>
      <c r="J25" s="994">
        <v>0.2</v>
      </c>
      <c r="K25" s="999">
        <v>19932.300000000003</v>
      </c>
      <c r="Q25" s="89"/>
    </row>
    <row r="26" spans="1:17" ht="22.15" customHeight="1" thickBot="1">
      <c r="A26" s="663"/>
      <c r="B26" s="780"/>
      <c r="C26" s="785"/>
      <c r="D26" s="492">
        <v>200</v>
      </c>
      <c r="E26" s="710">
        <v>68679</v>
      </c>
      <c r="F26" s="660">
        <f>ROUND(E26*(1+'Wildberries (РРЦ)'!$D$2),0)</f>
        <v>68679</v>
      </c>
      <c r="G26" s="231">
        <v>0.5</v>
      </c>
      <c r="H26" s="394">
        <f t="shared" si="2"/>
        <v>34339.5</v>
      </c>
      <c r="I26" s="715">
        <v>24528</v>
      </c>
      <c r="J26" s="996">
        <v>0.2</v>
      </c>
      <c r="K26" s="1001">
        <v>22075.200000000001</v>
      </c>
      <c r="Q26" s="89"/>
    </row>
    <row r="27" spans="1:17" ht="45" customHeight="1" thickBot="1">
      <c r="A27" s="197" t="s">
        <v>103</v>
      </c>
      <c r="B27" s="622" t="s">
        <v>29</v>
      </c>
      <c r="C27" s="767" t="s">
        <v>30</v>
      </c>
      <c r="D27" s="768"/>
      <c r="E27" s="275" t="s">
        <v>32</v>
      </c>
      <c r="F27" s="275" t="s">
        <v>32</v>
      </c>
      <c r="G27" s="264" t="s">
        <v>33</v>
      </c>
      <c r="H27" s="326" t="s">
        <v>34</v>
      </c>
      <c r="I27" s="497"/>
      <c r="J27" s="992"/>
      <c r="K27" s="958" t="s">
        <v>31</v>
      </c>
    </row>
    <row r="28" spans="1:17" ht="20.45" customHeight="1">
      <c r="A28" s="493"/>
      <c r="B28" s="774" t="s">
        <v>149</v>
      </c>
      <c r="C28" s="775" t="s">
        <v>37</v>
      </c>
      <c r="D28" s="311">
        <v>80</v>
      </c>
      <c r="E28" s="709">
        <v>30671</v>
      </c>
      <c r="F28" s="217">
        <f>ROUND(E28*(1+'Wildberries (РРЦ)'!$D$2),0)</f>
        <v>30671</v>
      </c>
      <c r="G28" s="309">
        <v>0.45155000000000001</v>
      </c>
      <c r="H28" s="358">
        <f>F28*(1-G28)</f>
        <v>16821.50995</v>
      </c>
      <c r="I28" s="712">
        <v>13934</v>
      </c>
      <c r="J28" s="993">
        <v>0.31040000000000001</v>
      </c>
      <c r="K28" s="998">
        <v>10809.9972</v>
      </c>
      <c r="Q28" s="89"/>
    </row>
    <row r="29" spans="1:17" ht="20.45" customHeight="1">
      <c r="A29" s="618" t="s">
        <v>110</v>
      </c>
      <c r="B29" s="774"/>
      <c r="C29" s="776"/>
      <c r="D29" s="313">
        <v>90</v>
      </c>
      <c r="E29" s="707">
        <v>33049</v>
      </c>
      <c r="F29" s="218">
        <f>ROUND(E29*(1+'Wildberries (РРЦ)'!$D$2),0)</f>
        <v>33049</v>
      </c>
      <c r="G29" s="231">
        <v>0.45155000000000001</v>
      </c>
      <c r="H29" s="320">
        <f t="shared" ref="H29:H34" si="3">F29*(1-G29)</f>
        <v>18125.724050000001</v>
      </c>
      <c r="I29" s="713">
        <v>15020</v>
      </c>
      <c r="J29" s="994">
        <v>0.31040000000000001</v>
      </c>
      <c r="K29" s="999">
        <v>11652.516</v>
      </c>
      <c r="Q29" s="89"/>
    </row>
    <row r="30" spans="1:17" ht="20.45" customHeight="1">
      <c r="A30" s="618" t="s">
        <v>44</v>
      </c>
      <c r="B30" s="774"/>
      <c r="C30" s="776"/>
      <c r="D30" s="313">
        <v>120</v>
      </c>
      <c r="E30" s="707">
        <v>41365</v>
      </c>
      <c r="F30" s="218">
        <f>ROUND(E30*(1+'Wildberries (РРЦ)'!$D$2),0)</f>
        <v>41365</v>
      </c>
      <c r="G30" s="231">
        <v>0.45155000000000001</v>
      </c>
      <c r="H30" s="320">
        <f t="shared" si="3"/>
        <v>22686.634249999999</v>
      </c>
      <c r="I30" s="713">
        <v>18799</v>
      </c>
      <c r="J30" s="994">
        <v>0.31040000000000001</v>
      </c>
      <c r="K30" s="999">
        <v>14584.2642</v>
      </c>
      <c r="Q30" s="89"/>
    </row>
    <row r="31" spans="1:17" ht="20.45" customHeight="1">
      <c r="A31" s="618" t="s">
        <v>92</v>
      </c>
      <c r="B31" s="774"/>
      <c r="C31" s="776"/>
      <c r="D31" s="489">
        <v>140</v>
      </c>
      <c r="E31" s="707">
        <v>45281</v>
      </c>
      <c r="F31" s="218">
        <f>ROUND(E31*(1+'Wildberries (РРЦ)'!$D$2),0)</f>
        <v>45281</v>
      </c>
      <c r="G31" s="231">
        <v>0.45155000000000001</v>
      </c>
      <c r="H31" s="320">
        <f t="shared" si="3"/>
        <v>24834.364450000001</v>
      </c>
      <c r="I31" s="713">
        <v>20575</v>
      </c>
      <c r="J31" s="994">
        <v>0.31040000000000001</v>
      </c>
      <c r="K31" s="999">
        <v>15962.085000000001</v>
      </c>
      <c r="Q31" s="89"/>
    </row>
    <row r="32" spans="1:17" ht="20.45" customHeight="1">
      <c r="A32" s="618" t="s">
        <v>111</v>
      </c>
      <c r="B32" s="774"/>
      <c r="C32" s="776"/>
      <c r="D32" s="490">
        <v>160</v>
      </c>
      <c r="E32" s="708">
        <v>50234</v>
      </c>
      <c r="F32" s="219">
        <f>ROUND(E32*(1+'Wildberries (РРЦ)'!$D$2),0)</f>
        <v>50234</v>
      </c>
      <c r="G32" s="232">
        <v>0.45155000000000001</v>
      </c>
      <c r="H32" s="328">
        <f t="shared" si="3"/>
        <v>27550.837299999999</v>
      </c>
      <c r="I32" s="714">
        <v>22831</v>
      </c>
      <c r="J32" s="995">
        <v>0.31040000000000001</v>
      </c>
      <c r="K32" s="1000">
        <v>17712.289799999999</v>
      </c>
      <c r="Q32" s="89"/>
    </row>
    <row r="33" spans="1:17" ht="20.45" customHeight="1">
      <c r="A33" s="618" t="s">
        <v>98</v>
      </c>
      <c r="B33" s="774"/>
      <c r="C33" s="776"/>
      <c r="D33" s="489">
        <v>180</v>
      </c>
      <c r="E33" s="707">
        <v>54812</v>
      </c>
      <c r="F33" s="218">
        <f>ROUND(E33*(1+'Wildberries (РРЦ)'!$D$2),0)</f>
        <v>54812</v>
      </c>
      <c r="G33" s="231">
        <v>0.45155000000000001</v>
      </c>
      <c r="H33" s="320">
        <f t="shared" si="3"/>
        <v>30061.6414</v>
      </c>
      <c r="I33" s="713">
        <v>24908</v>
      </c>
      <c r="J33" s="994">
        <v>0.31040000000000001</v>
      </c>
      <c r="K33" s="999">
        <v>19323.626399999997</v>
      </c>
      <c r="Q33" s="89"/>
    </row>
    <row r="34" spans="1:17" ht="20.45" customHeight="1" thickBot="1">
      <c r="A34" s="619"/>
      <c r="B34" s="780"/>
      <c r="C34" s="785"/>
      <c r="D34" s="492">
        <v>200</v>
      </c>
      <c r="E34" s="710">
        <v>59962</v>
      </c>
      <c r="F34" s="220">
        <f>ROUND(E34*(1+'Wildberries (РРЦ)'!$D$2),0)</f>
        <v>59962</v>
      </c>
      <c r="G34" s="231">
        <v>0.45155000000000001</v>
      </c>
      <c r="H34" s="394">
        <f t="shared" si="3"/>
        <v>32886.158900000002</v>
      </c>
      <c r="I34" s="715">
        <v>27251</v>
      </c>
      <c r="J34" s="996">
        <v>0.31040000000000001</v>
      </c>
      <c r="K34" s="1001">
        <v>21141.325799999999</v>
      </c>
      <c r="Q34" s="89"/>
    </row>
    <row r="35" spans="1:17" ht="45" customHeight="1" thickBot="1">
      <c r="A35" s="197" t="s">
        <v>397</v>
      </c>
      <c r="B35" s="664" t="s">
        <v>29</v>
      </c>
      <c r="C35" s="767" t="s">
        <v>30</v>
      </c>
      <c r="D35" s="768"/>
      <c r="E35" s="275" t="s">
        <v>32</v>
      </c>
      <c r="F35" s="275" t="s">
        <v>32</v>
      </c>
      <c r="G35" s="264" t="s">
        <v>33</v>
      </c>
      <c r="H35" s="326" t="s">
        <v>34</v>
      </c>
      <c r="I35" s="497"/>
      <c r="J35" s="992"/>
      <c r="K35" s="958" t="s">
        <v>31</v>
      </c>
    </row>
    <row r="36" spans="1:17" ht="22.15" customHeight="1">
      <c r="A36" s="493"/>
      <c r="B36" s="774" t="s">
        <v>402</v>
      </c>
      <c r="C36" s="775" t="s">
        <v>37</v>
      </c>
      <c r="D36" s="311">
        <v>80</v>
      </c>
      <c r="E36" s="709">
        <v>29676</v>
      </c>
      <c r="F36" s="217">
        <f>ROUND(E36*(1+'Wildberries (РРЦ)'!$D$2),0)</f>
        <v>29676</v>
      </c>
      <c r="G36" s="309">
        <v>0.4</v>
      </c>
      <c r="H36" s="358">
        <f>F36*(1-G36)</f>
        <v>17805.599999999999</v>
      </c>
      <c r="I36" s="712">
        <v>12718</v>
      </c>
      <c r="J36" s="993">
        <v>0.2</v>
      </c>
      <c r="K36" s="998">
        <v>11446.2</v>
      </c>
      <c r="Q36" s="89"/>
    </row>
    <row r="37" spans="1:17" ht="22.15" customHeight="1">
      <c r="A37" s="662" t="s">
        <v>297</v>
      </c>
      <c r="B37" s="774"/>
      <c r="C37" s="776"/>
      <c r="D37" s="313">
        <v>90</v>
      </c>
      <c r="E37" s="707">
        <v>32965</v>
      </c>
      <c r="F37" s="218">
        <f>ROUND(E37*(1+'Wildberries (РРЦ)'!$D$2),0)</f>
        <v>32965</v>
      </c>
      <c r="G37" s="231">
        <v>0.4</v>
      </c>
      <c r="H37" s="320">
        <f t="shared" ref="H37:H42" si="4">F37*(1-G37)</f>
        <v>19779</v>
      </c>
      <c r="I37" s="713">
        <v>14128</v>
      </c>
      <c r="J37" s="994">
        <v>0.2</v>
      </c>
      <c r="K37" s="999">
        <v>12715.2</v>
      </c>
      <c r="Q37" s="89"/>
    </row>
    <row r="38" spans="1:17" ht="22.15" customHeight="1">
      <c r="A38" s="662" t="s">
        <v>44</v>
      </c>
      <c r="B38" s="774"/>
      <c r="C38" s="776"/>
      <c r="D38" s="313">
        <v>120</v>
      </c>
      <c r="E38" s="707">
        <v>42924</v>
      </c>
      <c r="F38" s="218">
        <f>ROUND(E38*(1+'Wildberries (РРЦ)'!$D$2),0)</f>
        <v>42924</v>
      </c>
      <c r="G38" s="231">
        <v>0.4</v>
      </c>
      <c r="H38" s="320">
        <f t="shared" si="4"/>
        <v>25754.399999999998</v>
      </c>
      <c r="I38" s="713">
        <v>18396</v>
      </c>
      <c r="J38" s="994">
        <v>0.2</v>
      </c>
      <c r="K38" s="999">
        <v>16556.400000000001</v>
      </c>
      <c r="Q38" s="89"/>
    </row>
    <row r="39" spans="1:17" ht="22.15" customHeight="1">
      <c r="A39" s="662" t="s">
        <v>92</v>
      </c>
      <c r="B39" s="774"/>
      <c r="C39" s="776"/>
      <c r="D39" s="489">
        <v>140</v>
      </c>
      <c r="E39" s="707">
        <v>48510</v>
      </c>
      <c r="F39" s="218">
        <f>ROUND(E39*(1+'Wildberries (РРЦ)'!$D$2),0)</f>
        <v>48510</v>
      </c>
      <c r="G39" s="231">
        <v>0.4</v>
      </c>
      <c r="H39" s="320">
        <f t="shared" si="4"/>
        <v>29106</v>
      </c>
      <c r="I39" s="713">
        <v>20793</v>
      </c>
      <c r="J39" s="994">
        <v>0.2</v>
      </c>
      <c r="K39" s="999">
        <v>18713.7</v>
      </c>
      <c r="Q39" s="89"/>
    </row>
    <row r="40" spans="1:17" ht="22.15" customHeight="1">
      <c r="A40" s="662" t="s">
        <v>111</v>
      </c>
      <c r="B40" s="774"/>
      <c r="C40" s="776"/>
      <c r="D40" s="490">
        <v>160</v>
      </c>
      <c r="E40" s="708">
        <v>55106</v>
      </c>
      <c r="F40" s="219">
        <f>ROUND(E40*(1+'Wildberries (РРЦ)'!$D$2),0)</f>
        <v>55106</v>
      </c>
      <c r="G40" s="232">
        <v>0.4</v>
      </c>
      <c r="H40" s="328">
        <f t="shared" si="4"/>
        <v>33063.599999999999</v>
      </c>
      <c r="I40" s="714">
        <v>23617</v>
      </c>
      <c r="J40" s="995">
        <v>0.2</v>
      </c>
      <c r="K40" s="1000">
        <v>21255.300000000003</v>
      </c>
      <c r="Q40" s="89"/>
    </row>
    <row r="41" spans="1:17" ht="22.15" customHeight="1">
      <c r="A41" s="662" t="s">
        <v>403</v>
      </c>
      <c r="B41" s="774"/>
      <c r="C41" s="776"/>
      <c r="D41" s="489">
        <v>180</v>
      </c>
      <c r="E41" s="707">
        <v>60656</v>
      </c>
      <c r="F41" s="218">
        <f>ROUND(E41*(1+'Wildberries (РРЦ)'!$D$2),0)</f>
        <v>60656</v>
      </c>
      <c r="G41" s="231">
        <v>0.4</v>
      </c>
      <c r="H41" s="320">
        <f t="shared" si="4"/>
        <v>36393.599999999999</v>
      </c>
      <c r="I41" s="713">
        <v>25995</v>
      </c>
      <c r="J41" s="994">
        <v>0.2</v>
      </c>
      <c r="K41" s="999">
        <v>23395.5</v>
      </c>
      <c r="Q41" s="89"/>
    </row>
    <row r="42" spans="1:17" ht="22.15" customHeight="1" thickBot="1">
      <c r="A42" s="663"/>
      <c r="B42" s="780"/>
      <c r="C42" s="785"/>
      <c r="D42" s="492">
        <v>200</v>
      </c>
      <c r="E42" s="710">
        <v>67088</v>
      </c>
      <c r="F42" s="660">
        <f>ROUND(E42*(1+'Wildberries (РРЦ)'!$D$2),0)</f>
        <v>67088</v>
      </c>
      <c r="G42" s="231">
        <v>0.4</v>
      </c>
      <c r="H42" s="394">
        <f t="shared" si="4"/>
        <v>40252.799999999996</v>
      </c>
      <c r="I42" s="715">
        <v>28754</v>
      </c>
      <c r="J42" s="996">
        <v>0.2</v>
      </c>
      <c r="K42" s="1001">
        <v>25878.600000000002</v>
      </c>
      <c r="Q42" s="89"/>
    </row>
    <row r="43" spans="1:17" ht="45" customHeight="1" thickBot="1">
      <c r="A43" s="197" t="s">
        <v>104</v>
      </c>
      <c r="B43" s="622" t="s">
        <v>29</v>
      </c>
      <c r="C43" s="767" t="s">
        <v>30</v>
      </c>
      <c r="D43" s="768"/>
      <c r="E43" s="275" t="s">
        <v>32</v>
      </c>
      <c r="F43" s="275" t="s">
        <v>32</v>
      </c>
      <c r="G43" s="264" t="s">
        <v>33</v>
      </c>
      <c r="H43" s="326" t="s">
        <v>34</v>
      </c>
      <c r="I43" s="497"/>
      <c r="J43" s="992"/>
      <c r="K43" s="958" t="s">
        <v>31</v>
      </c>
    </row>
    <row r="44" spans="1:17" ht="23.45" customHeight="1">
      <c r="A44" s="429"/>
      <c r="B44" s="789" t="s">
        <v>150</v>
      </c>
      <c r="C44" s="784" t="s">
        <v>37</v>
      </c>
      <c r="D44" s="495">
        <v>80</v>
      </c>
      <c r="E44" s="711">
        <v>40702</v>
      </c>
      <c r="F44" s="221">
        <f>ROUND(E44*(1+'Wildberries (РРЦ)'!$D$2),0)</f>
        <v>40702</v>
      </c>
      <c r="G44" s="498">
        <v>0.45138</v>
      </c>
      <c r="H44" s="319">
        <f>F44*(1-G44)</f>
        <v>22329.931239999998</v>
      </c>
      <c r="I44" s="716">
        <v>18286</v>
      </c>
      <c r="J44" s="997">
        <v>0.30249999999999999</v>
      </c>
      <c r="K44" s="1002">
        <v>14348.795625000001</v>
      </c>
      <c r="Q44" s="89"/>
    </row>
    <row r="45" spans="1:17" ht="23.45" customHeight="1">
      <c r="A45" s="618" t="s">
        <v>112</v>
      </c>
      <c r="B45" s="774"/>
      <c r="C45" s="776"/>
      <c r="D45" s="313">
        <v>90</v>
      </c>
      <c r="E45" s="707">
        <v>44350</v>
      </c>
      <c r="F45" s="218">
        <f>ROUND(E45*(1+'Wildberries (РРЦ)'!$D$2),0)</f>
        <v>44350</v>
      </c>
      <c r="G45" s="231">
        <v>0.45138</v>
      </c>
      <c r="H45" s="320">
        <f t="shared" ref="H45:H50" si="5">F45*(1-G45)</f>
        <v>24331.296999999999</v>
      </c>
      <c r="I45" s="713">
        <v>19925</v>
      </c>
      <c r="J45" s="994">
        <v>0.30249999999999999</v>
      </c>
      <c r="K45" s="999">
        <v>15634.8984375</v>
      </c>
      <c r="Q45" s="89"/>
    </row>
    <row r="46" spans="1:17" ht="23.45" customHeight="1">
      <c r="A46" s="618" t="s">
        <v>113</v>
      </c>
      <c r="B46" s="774"/>
      <c r="C46" s="776"/>
      <c r="D46" s="313">
        <v>120</v>
      </c>
      <c r="E46" s="707">
        <v>57584</v>
      </c>
      <c r="F46" s="218">
        <f>ROUND(E46*(1+'Wildberries (РРЦ)'!$D$2),0)</f>
        <v>57584</v>
      </c>
      <c r="G46" s="231">
        <v>0.45138</v>
      </c>
      <c r="H46" s="320">
        <f t="shared" si="5"/>
        <v>31591.734079999998</v>
      </c>
      <c r="I46" s="713">
        <v>25871</v>
      </c>
      <c r="J46" s="994">
        <v>0.30249999999999999</v>
      </c>
      <c r="K46" s="999">
        <v>20300.650312499998</v>
      </c>
      <c r="Q46" s="89"/>
    </row>
    <row r="47" spans="1:17" ht="23.45" customHeight="1">
      <c r="A47" s="618" t="s">
        <v>105</v>
      </c>
      <c r="B47" s="774"/>
      <c r="C47" s="776"/>
      <c r="D47" s="489">
        <v>140</v>
      </c>
      <c r="E47" s="707">
        <v>63362</v>
      </c>
      <c r="F47" s="218">
        <f>ROUND(E47*(1+'Wildberries (РРЦ)'!$D$2),0)</f>
        <v>63362</v>
      </c>
      <c r="G47" s="231">
        <v>0.45138</v>
      </c>
      <c r="H47" s="320">
        <f t="shared" si="5"/>
        <v>34761.66044</v>
      </c>
      <c r="I47" s="713">
        <v>28469</v>
      </c>
      <c r="J47" s="994">
        <v>0.30249999999999999</v>
      </c>
      <c r="K47" s="999">
        <v>22339.268437499999</v>
      </c>
      <c r="Q47" s="89"/>
    </row>
    <row r="48" spans="1:17" ht="23.45" customHeight="1">
      <c r="A48" s="618" t="s">
        <v>39</v>
      </c>
      <c r="B48" s="774"/>
      <c r="C48" s="776"/>
      <c r="D48" s="490">
        <v>160</v>
      </c>
      <c r="E48" s="708">
        <v>70316</v>
      </c>
      <c r="F48" s="219">
        <f>ROUND(E48*(1+'Wildberries (РРЦ)'!$D$2),0)</f>
        <v>70316</v>
      </c>
      <c r="G48" s="232">
        <v>0.45138</v>
      </c>
      <c r="H48" s="328">
        <f t="shared" si="5"/>
        <v>38576.763919999998</v>
      </c>
      <c r="I48" s="714">
        <v>31604</v>
      </c>
      <c r="J48" s="995">
        <v>0.30249999999999999</v>
      </c>
      <c r="K48" s="1000">
        <v>24799.263750000002</v>
      </c>
      <c r="Q48" s="89"/>
    </row>
    <row r="49" spans="1:17" ht="23.45" customHeight="1">
      <c r="A49" s="618" t="s">
        <v>99</v>
      </c>
      <c r="B49" s="774"/>
      <c r="C49" s="776"/>
      <c r="D49" s="489">
        <v>180</v>
      </c>
      <c r="E49" s="707">
        <v>77202</v>
      </c>
      <c r="F49" s="218">
        <f>ROUND(E49*(1+'Wildberries (РРЦ)'!$D$2),0)</f>
        <v>77202</v>
      </c>
      <c r="G49" s="231">
        <v>0.45138</v>
      </c>
      <c r="H49" s="320">
        <f t="shared" si="5"/>
        <v>42354.561240000003</v>
      </c>
      <c r="I49" s="713">
        <v>34687</v>
      </c>
      <c r="J49" s="994">
        <v>0.30249999999999999</v>
      </c>
      <c r="K49" s="999">
        <v>27218.455312499998</v>
      </c>
      <c r="Q49" s="89"/>
    </row>
    <row r="50" spans="1:17" ht="23.45" customHeight="1" thickBot="1">
      <c r="A50" s="619"/>
      <c r="B50" s="780"/>
      <c r="C50" s="785"/>
      <c r="D50" s="492">
        <v>200</v>
      </c>
      <c r="E50" s="710">
        <v>84552</v>
      </c>
      <c r="F50" s="220">
        <f>ROUND(E50*(1+'Wildberries (РРЦ)'!$D$2),0)</f>
        <v>84552</v>
      </c>
      <c r="G50" s="499">
        <v>0.45138</v>
      </c>
      <c r="H50" s="394">
        <f t="shared" si="5"/>
        <v>46386.918239999999</v>
      </c>
      <c r="I50" s="715">
        <v>37995</v>
      </c>
      <c r="J50" s="996">
        <v>0.30249999999999999</v>
      </c>
      <c r="K50" s="1001">
        <v>29814.201562500002</v>
      </c>
      <c r="Q50" s="89"/>
    </row>
    <row r="51" spans="1:17" ht="45" customHeight="1" thickBot="1">
      <c r="A51" s="197" t="s">
        <v>398</v>
      </c>
      <c r="B51" s="664" t="s">
        <v>29</v>
      </c>
      <c r="C51" s="767" t="s">
        <v>30</v>
      </c>
      <c r="D51" s="768"/>
      <c r="E51" s="275" t="s">
        <v>32</v>
      </c>
      <c r="F51" s="275" t="s">
        <v>32</v>
      </c>
      <c r="G51" s="264" t="s">
        <v>33</v>
      </c>
      <c r="H51" s="326" t="s">
        <v>34</v>
      </c>
      <c r="I51" s="497"/>
      <c r="J51" s="992"/>
      <c r="K51" s="958" t="s">
        <v>31</v>
      </c>
    </row>
    <row r="52" spans="1:17" ht="22.15" customHeight="1">
      <c r="A52" s="429"/>
      <c r="B52" s="789" t="s">
        <v>404</v>
      </c>
      <c r="C52" s="784" t="s">
        <v>37</v>
      </c>
      <c r="D52" s="495">
        <v>80</v>
      </c>
      <c r="E52" s="711">
        <v>39506</v>
      </c>
      <c r="F52" s="661">
        <f>ROUND(E52*(1+'Wildberries (РРЦ)'!$D$2),0)</f>
        <v>39506</v>
      </c>
      <c r="G52" s="498">
        <v>0.4</v>
      </c>
      <c r="H52" s="319">
        <f>F52*(1-G52)</f>
        <v>23703.599999999999</v>
      </c>
      <c r="I52" s="716">
        <v>16930</v>
      </c>
      <c r="J52" s="997">
        <v>0.2</v>
      </c>
      <c r="K52" s="1002">
        <v>15237</v>
      </c>
      <c r="Q52" s="89"/>
    </row>
    <row r="53" spans="1:17" ht="22.15" customHeight="1">
      <c r="A53" s="662" t="s">
        <v>405</v>
      </c>
      <c r="B53" s="774"/>
      <c r="C53" s="776"/>
      <c r="D53" s="313">
        <v>90</v>
      </c>
      <c r="E53" s="707">
        <v>43935</v>
      </c>
      <c r="F53" s="218">
        <f>ROUND(E53*(1+'Wildberries (РРЦ)'!$D$2),0)</f>
        <v>43935</v>
      </c>
      <c r="G53" s="231">
        <v>0.4</v>
      </c>
      <c r="H53" s="320">
        <f t="shared" ref="H53:H58" si="6">F53*(1-G53)</f>
        <v>26361</v>
      </c>
      <c r="I53" s="713">
        <v>18829</v>
      </c>
      <c r="J53" s="994">
        <v>0.2</v>
      </c>
      <c r="K53" s="999">
        <v>16946.100000000002</v>
      </c>
      <c r="Q53" s="89"/>
    </row>
    <row r="54" spans="1:17" ht="22.15" customHeight="1">
      <c r="A54" s="662" t="s">
        <v>113</v>
      </c>
      <c r="B54" s="774"/>
      <c r="C54" s="776"/>
      <c r="D54" s="313">
        <v>120</v>
      </c>
      <c r="E54" s="707">
        <v>58929</v>
      </c>
      <c r="F54" s="218">
        <f>ROUND(E54*(1+'Wildberries (РРЦ)'!$D$2),0)</f>
        <v>58929</v>
      </c>
      <c r="G54" s="231">
        <v>0.4</v>
      </c>
      <c r="H54" s="320">
        <f t="shared" si="6"/>
        <v>35357.4</v>
      </c>
      <c r="I54" s="713">
        <v>25256</v>
      </c>
      <c r="J54" s="994">
        <v>0.2</v>
      </c>
      <c r="K54" s="999">
        <v>22730.400000000001</v>
      </c>
      <c r="Q54" s="89"/>
    </row>
    <row r="55" spans="1:17" ht="22.15" customHeight="1">
      <c r="A55" s="662" t="s">
        <v>105</v>
      </c>
      <c r="B55" s="774"/>
      <c r="C55" s="776"/>
      <c r="D55" s="489">
        <v>140</v>
      </c>
      <c r="E55" s="707">
        <v>65121</v>
      </c>
      <c r="F55" s="218">
        <f>ROUND(E55*(1+'Wildberries (РРЦ)'!$D$2),0)</f>
        <v>65121</v>
      </c>
      <c r="G55" s="231">
        <v>0.4</v>
      </c>
      <c r="H55" s="320">
        <f t="shared" si="6"/>
        <v>39072.6</v>
      </c>
      <c r="I55" s="713">
        <v>27911</v>
      </c>
      <c r="J55" s="994">
        <v>0.2</v>
      </c>
      <c r="K55" s="999">
        <v>25119.9</v>
      </c>
      <c r="Q55" s="89"/>
    </row>
    <row r="56" spans="1:17" ht="22.15" customHeight="1">
      <c r="A56" s="662" t="s">
        <v>39</v>
      </c>
      <c r="B56" s="774"/>
      <c r="C56" s="776"/>
      <c r="D56" s="490">
        <v>160</v>
      </c>
      <c r="E56" s="708">
        <v>73482</v>
      </c>
      <c r="F56" s="219">
        <f>ROUND(E56*(1+'Wildberries (РРЦ)'!$D$2),0)</f>
        <v>73482</v>
      </c>
      <c r="G56" s="232">
        <v>0.4</v>
      </c>
      <c r="H56" s="328">
        <f t="shared" si="6"/>
        <v>44089.2</v>
      </c>
      <c r="I56" s="714">
        <v>31494</v>
      </c>
      <c r="J56" s="995">
        <v>0.2</v>
      </c>
      <c r="K56" s="1000">
        <v>28344.600000000002</v>
      </c>
      <c r="Q56" s="89"/>
    </row>
    <row r="57" spans="1:17" ht="22.15" customHeight="1">
      <c r="A57" s="662" t="s">
        <v>97</v>
      </c>
      <c r="B57" s="774"/>
      <c r="C57" s="776"/>
      <c r="D57" s="489">
        <v>180</v>
      </c>
      <c r="E57" s="707">
        <v>81751</v>
      </c>
      <c r="F57" s="218">
        <f>ROUND(E57*(1+'Wildberries (РРЦ)'!$D$2),0)</f>
        <v>81751</v>
      </c>
      <c r="G57" s="231">
        <v>0.4</v>
      </c>
      <c r="H57" s="320">
        <f t="shared" si="6"/>
        <v>49050.6</v>
      </c>
      <c r="I57" s="713">
        <v>35036</v>
      </c>
      <c r="J57" s="994">
        <v>0.2</v>
      </c>
      <c r="K57" s="999">
        <v>31532.400000000001</v>
      </c>
      <c r="Q57" s="89"/>
    </row>
    <row r="58" spans="1:17" ht="22.15" customHeight="1" thickBot="1">
      <c r="A58" s="663"/>
      <c r="B58" s="780"/>
      <c r="C58" s="785"/>
      <c r="D58" s="492">
        <v>200</v>
      </c>
      <c r="E58" s="710">
        <v>90461</v>
      </c>
      <c r="F58" s="660">
        <f>ROUND(E58*(1+'Wildberries (РРЦ)'!$D$2),0)</f>
        <v>90461</v>
      </c>
      <c r="G58" s="499">
        <v>0.4</v>
      </c>
      <c r="H58" s="394">
        <f t="shared" si="6"/>
        <v>54276.6</v>
      </c>
      <c r="I58" s="715">
        <v>38768</v>
      </c>
      <c r="J58" s="996">
        <v>0.2</v>
      </c>
      <c r="K58" s="1001">
        <v>34891.200000000004</v>
      </c>
      <c r="Q58" s="89"/>
    </row>
    <row r="59" spans="1:17">
      <c r="A59" s="46"/>
      <c r="B59" s="46"/>
      <c r="C59" s="46"/>
      <c r="D59" s="46"/>
      <c r="G59" s="69"/>
      <c r="H59" s="62"/>
      <c r="K59" s="69"/>
    </row>
    <row r="60" spans="1:17">
      <c r="A60" s="214" t="str">
        <f>Контакты!$B$10</f>
        <v>почта для приёма заказов</v>
      </c>
      <c r="B60" s="91" t="str">
        <f>Контакты!$C$10</f>
        <v>хххх@ххх.ru</v>
      </c>
      <c r="C60" s="50"/>
      <c r="D60" s="50"/>
      <c r="E60" s="152"/>
      <c r="F60" s="222"/>
      <c r="G60" s="94"/>
      <c r="H60" s="67"/>
      <c r="I60" s="152"/>
      <c r="J60" s="164"/>
      <c r="K60" s="94"/>
    </row>
    <row r="61" spans="1:17">
      <c r="A61" s="214" t="str">
        <f>Контакты!$B$12</f>
        <v>номер телефона службы сервиса</v>
      </c>
      <c r="B61" s="91">
        <f>Контакты!$C$12</f>
        <v>8800</v>
      </c>
      <c r="C61" s="50"/>
      <c r="D61" s="50"/>
      <c r="E61" s="152"/>
      <c r="F61" s="222"/>
      <c r="G61" s="94"/>
      <c r="H61" s="67"/>
      <c r="I61" s="152"/>
      <c r="J61" s="164"/>
      <c r="K61" s="94"/>
    </row>
    <row r="62" spans="1:17">
      <c r="A62" s="50"/>
      <c r="B62" s="50"/>
      <c r="C62" s="50"/>
      <c r="D62" s="50"/>
      <c r="E62" s="152"/>
      <c r="F62" s="222"/>
      <c r="G62" s="94"/>
      <c r="H62" s="67"/>
      <c r="I62" s="152"/>
      <c r="J62" s="164"/>
      <c r="K62" s="94"/>
    </row>
    <row r="63" spans="1:17">
      <c r="A63" s="49"/>
      <c r="B63" s="49"/>
      <c r="C63" s="49"/>
      <c r="D63" s="49"/>
      <c r="E63" s="152"/>
      <c r="F63" s="222"/>
      <c r="G63" s="109"/>
      <c r="H63" s="70"/>
      <c r="I63" s="152"/>
      <c r="J63" s="164"/>
      <c r="K63" s="164"/>
    </row>
  </sheetData>
  <mergeCells count="23">
    <mergeCell ref="C51:D51"/>
    <mergeCell ref="B52:B58"/>
    <mergeCell ref="C52:C58"/>
    <mergeCell ref="C11:D11"/>
    <mergeCell ref="B12:B18"/>
    <mergeCell ref="C12:C18"/>
    <mergeCell ref="C43:D43"/>
    <mergeCell ref="B44:B50"/>
    <mergeCell ref="C44:C50"/>
    <mergeCell ref="C27:D27"/>
    <mergeCell ref="B28:B34"/>
    <mergeCell ref="C28:C34"/>
    <mergeCell ref="C19:D19"/>
    <mergeCell ref="B20:B26"/>
    <mergeCell ref="C20:C26"/>
    <mergeCell ref="C35:D35"/>
    <mergeCell ref="L1:N1"/>
    <mergeCell ref="A2:K2"/>
    <mergeCell ref="B36:B42"/>
    <mergeCell ref="C36:C42"/>
    <mergeCell ref="C3:D3"/>
    <mergeCell ref="B4:B10"/>
    <mergeCell ref="C4:C10"/>
  </mergeCells>
  <hyperlinks>
    <hyperlink ref="K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31" fitToHeight="2" orientation="landscape" r:id="rId1"/>
  <rowBreaks count="1" manualBreakCount="1">
    <brk id="62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F3E61261337EA4AAFC66F8B65AF902E" ma:contentTypeVersion="1" ma:contentTypeDescription="Создание документа." ma:contentTypeScope="" ma:versionID="c49ba189a97cf08898fe81675ae6e299">
  <xsd:schema xmlns:xsd="http://www.w3.org/2001/XMLSchema" xmlns:xs="http://www.w3.org/2001/XMLSchema" xmlns:p="http://schemas.microsoft.com/office/2006/metadata/properties" xmlns:ns2="a1d0153e-1936-4420-a15f-1f77fe5ca78b" targetNamespace="http://schemas.microsoft.com/office/2006/metadata/properties" ma:root="true" ma:fieldsID="87a618f0e9a2a573d530943ecc9e67c0" ns2:_="">
    <xsd:import namespace="a1d0153e-1936-4420-a15f-1f77fe5ca78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d0153e-1936-4420-a15f-1f77fe5ca7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9C0C7B-175B-434D-ACB2-DA2F3B25AD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E9CC04-BD1A-4B3C-B1B6-99D5CA4BEF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d0153e-1936-4420-a15f-1f77fe5ca7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13FDEB-5BE4-4CEE-8C9D-C799D39092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a1d0153e-1936-4420-a15f-1f77fe5ca78b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50</vt:i4>
      </vt:variant>
    </vt:vector>
  </HeadingPairs>
  <TitlesOfParts>
    <vt:vector size="84" baseType="lpstr">
      <vt:lpstr>Контакты</vt:lpstr>
      <vt:lpstr>Wildberries (РРЦ)</vt:lpstr>
      <vt:lpstr>Категория(опт)</vt:lpstr>
      <vt:lpstr>Содержание</vt:lpstr>
      <vt:lpstr>Bambino</vt:lpstr>
      <vt:lpstr>Bambino_опт  (3)</vt:lpstr>
      <vt:lpstr>SCANDI</vt:lpstr>
      <vt:lpstr>SCANDI_opt </vt:lpstr>
      <vt:lpstr>Halal</vt:lpstr>
      <vt:lpstr>HARMONY</vt:lpstr>
      <vt:lpstr>HARMONY_opt  (2)</vt:lpstr>
      <vt:lpstr>SLEEP TONIC</vt:lpstr>
      <vt:lpstr>SLEEP TONIC_opt  (3)</vt:lpstr>
      <vt:lpstr>HARDY</vt:lpstr>
      <vt:lpstr>HARDY_opt  (4)</vt:lpstr>
      <vt:lpstr>COMFORT</vt:lpstr>
      <vt:lpstr>COMFORT_opt  (5)</vt:lpstr>
      <vt:lpstr>INFINITY</vt:lpstr>
      <vt:lpstr>INFINITY_opt  (6)</vt:lpstr>
      <vt:lpstr>КРОВАТИ </vt:lpstr>
      <vt:lpstr>ТРТ_кровати,диван,МФ</vt:lpstr>
      <vt:lpstr>Основание Askona</vt:lpstr>
      <vt:lpstr>Основание Askona_опт</vt:lpstr>
      <vt:lpstr>Основание с ламелями</vt:lpstr>
      <vt:lpstr>ОР_опт</vt:lpstr>
      <vt:lpstr>Малые формы</vt:lpstr>
      <vt:lpstr>Малые формы_опт</vt:lpstr>
      <vt:lpstr>ПОДУШКИ</vt:lpstr>
      <vt:lpstr>ПОДУШКИ_опт</vt:lpstr>
      <vt:lpstr>ЧЕХЛЫ,ОДЕЯЛА</vt:lpstr>
      <vt:lpstr>ЧЕХЛЫ,ОДЕЯЛО_опт</vt:lpstr>
      <vt:lpstr>НАМАТРАСНИКИ</vt:lpstr>
      <vt:lpstr>НАМАТРАСНИКИ_опт</vt:lpstr>
      <vt:lpstr>Лист1</vt:lpstr>
      <vt:lpstr>Bambino!Заголовки_для_печати</vt:lpstr>
      <vt:lpstr>COMFORT!Заголовки_для_печати</vt:lpstr>
      <vt:lpstr>'COMFORT_opt  (5)'!Заголовки_для_печати</vt:lpstr>
      <vt:lpstr>Halal!Заголовки_для_печати</vt:lpstr>
      <vt:lpstr>HARDY!Заголовки_для_печати</vt:lpstr>
      <vt:lpstr>'HARDY_opt  (4)'!Заголовки_для_печати</vt:lpstr>
      <vt:lpstr>HARMONY!Заголовки_для_печати</vt:lpstr>
      <vt:lpstr>'HARMONY_opt  (2)'!Заголовки_для_печати</vt:lpstr>
      <vt:lpstr>INFINITY!Заголовки_для_печати</vt:lpstr>
      <vt:lpstr>'INFINITY_opt  (6)'!Заголовки_для_печати</vt:lpstr>
      <vt:lpstr>SCANDI!Заголовки_для_печати</vt:lpstr>
      <vt:lpstr>'SCANDI_opt '!Заголовки_для_печати</vt:lpstr>
      <vt:lpstr>'SLEEP TONIC'!Заголовки_для_печати</vt:lpstr>
      <vt:lpstr>'SLEEP TONIC_opt  (3)'!Заголовки_для_печати</vt:lpstr>
      <vt:lpstr>'КРОВАТИ '!Заголовки_для_печати</vt:lpstr>
      <vt:lpstr>НАМАТРАСНИКИ!Заголовки_для_печати</vt:lpstr>
      <vt:lpstr>ПОДУШКИ!Заголовки_для_печати</vt:lpstr>
      <vt:lpstr>Bambino!Область_печати</vt:lpstr>
      <vt:lpstr>'Bambino_опт  (3)'!Область_печати</vt:lpstr>
      <vt:lpstr>COMFORT!Область_печати</vt:lpstr>
      <vt:lpstr>'COMFORT_opt  (5)'!Область_печати</vt:lpstr>
      <vt:lpstr>Halal!Область_печати</vt:lpstr>
      <vt:lpstr>HARDY!Область_печати</vt:lpstr>
      <vt:lpstr>'HARDY_opt  (4)'!Область_печати</vt:lpstr>
      <vt:lpstr>HARMONY!Область_печати</vt:lpstr>
      <vt:lpstr>'HARMONY_opt  (2)'!Область_печати</vt:lpstr>
      <vt:lpstr>INFINITY!Область_печати</vt:lpstr>
      <vt:lpstr>'INFINITY_opt  (6)'!Область_печати</vt:lpstr>
      <vt:lpstr>SCANDI!Область_печати</vt:lpstr>
      <vt:lpstr>'SCANDI_opt '!Область_печати</vt:lpstr>
      <vt:lpstr>'SLEEP TONIC'!Область_печати</vt:lpstr>
      <vt:lpstr>'SLEEP TONIC_opt  (3)'!Область_печати</vt:lpstr>
      <vt:lpstr>'Wildberries (РРЦ)'!Область_печати</vt:lpstr>
      <vt:lpstr>'Категория(опт)'!Область_печати</vt:lpstr>
      <vt:lpstr>Контакты!Область_печати</vt:lpstr>
      <vt:lpstr>'КРОВАТИ '!Область_печати</vt:lpstr>
      <vt:lpstr>'Малые формы'!Область_печати</vt:lpstr>
      <vt:lpstr>'Малые формы_опт'!Область_печати</vt:lpstr>
      <vt:lpstr>НАМАТРАСНИКИ!Область_печати</vt:lpstr>
      <vt:lpstr>НАМАТРАСНИКИ_опт!Область_печати</vt:lpstr>
      <vt:lpstr>ОР_опт!Область_печати</vt:lpstr>
      <vt:lpstr>'Основание Askona'!Область_печати</vt:lpstr>
      <vt:lpstr>'Основание Askona_опт'!Область_печати</vt:lpstr>
      <vt:lpstr>'Основание с ламелями'!Область_печати</vt:lpstr>
      <vt:lpstr>ПОДУШКИ!Область_печати</vt:lpstr>
      <vt:lpstr>ПОДУШКИ_опт!Область_печати</vt:lpstr>
      <vt:lpstr>Содержание!Область_печати</vt:lpstr>
      <vt:lpstr>'ТРТ_кровати,диван,МФ'!Область_печати</vt:lpstr>
      <vt:lpstr>'ЧЕХЛЫ,ОДЕЯЛА'!Область_печати</vt:lpstr>
      <vt:lpstr>'ЧЕХЛЫ,ОДЕЯЛО_опт'!Область_печати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Козырева Анна Юрьевна</dc:creator>
  <cp:lastModifiedBy>Айталина</cp:lastModifiedBy>
  <cp:revision/>
  <cp:lastPrinted>2023-04-03T06:33:21Z</cp:lastPrinted>
  <dcterms:created xsi:type="dcterms:W3CDTF">2017-04-20T11:59:02Z</dcterms:created>
  <dcterms:modified xsi:type="dcterms:W3CDTF">2025-01-30T15:50:20Z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0x010100BF3E61261337EA4AAFC66F8B65AF902E</vt:lpwstr>
  </property>
</Properties>
</file>